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43" documentId="8_{3C5F9272-E3B4-490B-8985-85987A29CBDA}" xr6:coauthVersionLast="47" xr6:coauthVersionMax="47" xr10:uidLastSave="{2211E337-B205-4487-A1BB-CD3399D90868}"/>
  <bookViews>
    <workbookView xWindow="-98" yWindow="-98" windowWidth="21795" windowHeight="13996" tabRatio="918" firstSheet="8" activeTab="8"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Copley T" sheetId="310" r:id="rId9"/>
    <sheet name="Hennessy P" sheetId="257" state="hidden" r:id="rId10"/>
    <sheet name="Kreitzman L" sheetId="255" state="hidden"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'Bowes N'!$A$52:$K$65</definedName>
    <definedName name="_xlnm.Print_Area" localSheetId="8">'Copley T'!$A$53:$L$67</definedName>
    <definedName name="_xlnm.Print_Area" localSheetId="9">'Hennessy P'!$A$31:$K$44</definedName>
    <definedName name="_xlnm.Print_Area" localSheetId="10">'Kreitzman L'!$A$54:$K$72</definedName>
    <definedName name="_xlnm.Print_Area" localSheetId="24">'Linden S'!$A$1:$K$7</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4" i="310" l="1"/>
  <c r="H65" i="310"/>
  <c r="H66" i="310"/>
  <c r="H47" i="310" l="1"/>
  <c r="H48" i="310"/>
  <c r="H49" i="310"/>
  <c r="J12" i="308" l="1"/>
  <c r="J9" i="308"/>
  <c r="K18" i="308"/>
  <c r="K17" i="308"/>
  <c r="K11" i="308"/>
  <c r="K8" i="308"/>
  <c r="K6" i="308"/>
  <c r="J4" i="308"/>
  <c r="J15" i="308"/>
  <c r="J14" i="308"/>
  <c r="E67" i="310"/>
  <c r="E50" i="310"/>
  <c r="J10" i="308" s="1"/>
  <c r="J3" i="308"/>
  <c r="J7" i="308"/>
  <c r="F67" i="310"/>
  <c r="D67" i="310"/>
  <c r="C67" i="310"/>
  <c r="B67" i="310"/>
  <c r="A67" i="310"/>
  <c r="H63" i="310"/>
  <c r="H62" i="310"/>
  <c r="H61" i="310"/>
  <c r="H67" i="310" l="1"/>
  <c r="R20" i="308" l="1"/>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F50" i="310"/>
  <c r="K10" i="308" s="1"/>
  <c r="D50" i="310"/>
  <c r="I10" i="308" s="1"/>
  <c r="C50" i="310"/>
  <c r="H10" i="308" s="1"/>
  <c r="B50" i="310"/>
  <c r="G10" i="308" s="1"/>
  <c r="A50" i="310"/>
  <c r="F10" i="308" s="1"/>
  <c r="H46" i="310"/>
  <c r="H45" i="310"/>
  <c r="H44" i="310"/>
  <c r="C40" i="310"/>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50" i="310"/>
  <c r="G20" i="308"/>
  <c r="F20" i="308"/>
  <c r="L3" i="308"/>
  <c r="S3" i="308" s="1"/>
  <c r="H20" i="308"/>
  <c r="L13" i="308" l="1"/>
  <c r="S13" i="308" s="1"/>
  <c r="N20" i="308"/>
  <c r="L20" i="308" l="1"/>
  <c r="L22" i="308" s="1"/>
  <c r="W22" i="313"/>
  <c r="X15" i="313"/>
  <c r="X16" i="313"/>
  <c r="X21" i="313"/>
  <c r="S20" i="308" l="1"/>
  <c r="C22" i="310"/>
  <c r="H26" i="310"/>
  <c r="H27" i="310"/>
  <c r="H28" i="310"/>
  <c r="H29" i="310"/>
  <c r="H30" i="310"/>
  <c r="H31" i="310"/>
  <c r="A32" i="310"/>
  <c r="B32" i="310"/>
  <c r="C32" i="310"/>
  <c r="D32" i="310"/>
  <c r="F32" i="310"/>
  <c r="H32" i="310" l="1"/>
  <c r="G76" i="255"/>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C5" i="310"/>
  <c r="D48" i="256"/>
  <c r="G7" i="313" s="1"/>
  <c r="C48" i="256"/>
  <c r="F7" i="313" s="1"/>
  <c r="B48" i="256"/>
  <c r="E7" i="313" s="1"/>
  <c r="A48" i="256"/>
  <c r="D7" i="313" s="1"/>
  <c r="G47" i="256"/>
  <c r="G46" i="256"/>
  <c r="G45" i="256"/>
  <c r="G44" i="256"/>
  <c r="C39" i="256"/>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 i="313" l="1"/>
  <c r="I6" i="313" s="1"/>
  <c r="X6" i="313" s="1"/>
  <c r="G62" i="258"/>
  <c r="C69" i="258"/>
  <c r="G65" i="258"/>
  <c r="G97" i="255"/>
  <c r="G56" i="257"/>
  <c r="G61" i="257" s="1"/>
  <c r="G69" i="258" l="1"/>
  <c r="C5" i="312"/>
  <c r="E10" i="312"/>
  <c r="G10" i="312" s="1"/>
  <c r="E9" i="312"/>
  <c r="G9" i="312" s="1"/>
  <c r="E52" i="261" l="1"/>
  <c r="D15" i="310" l="1"/>
  <c r="G8" i="313" s="1"/>
  <c r="C15" i="310"/>
  <c r="F8" i="313" s="1"/>
  <c r="B15" i="310"/>
  <c r="E8" i="313" s="1"/>
  <c r="A15" i="310"/>
  <c r="D8" i="313" s="1"/>
  <c r="H14" i="310"/>
  <c r="H13" i="310"/>
  <c r="H12" i="310"/>
  <c r="H11" i="310"/>
  <c r="H9" i="310"/>
  <c r="F15" i="310" l="1"/>
  <c r="H8" i="313" s="1"/>
  <c r="I8" i="313" s="1"/>
  <c r="X8" i="313" s="1"/>
  <c r="H10" i="310"/>
  <c r="H15" i="310"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<sst xmlns="http://schemas.openxmlformats.org/spreadsheetml/2006/main" count="2299" uniqueCount="694">
  <si>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</si>
  <si>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</si>
  <si>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</si>
  <si>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</si>
  <si>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</si>
  <si>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</si>
  <si>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</si>
  <si>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</si>
  <si>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</si>
  <si>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</si>
  <si>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</si>
  <si>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</si>
  <si>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</si>
  <si>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</si>
  <si>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</si>
  <si>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</si>
  <si>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</si>
  <si>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</si>
  <si>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</si>
  <si>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</si>
  <si>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</si>
  <si>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</si>
  <si>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</si>
  <si>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</si>
  <si>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</si>
  <si>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</si>
  <si>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</si>
  <si>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</si>
  <si>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</si>
  <si>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</si>
  <si>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</si>
  <si>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</si>
  <si>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</si>
  <si>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</si>
  <si>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</si>
  <si>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</si>
  <si>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</si>
  <si>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</si>
  <si>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</si>
  <si>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</si>
  <si>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</si>
  <si>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</si>
  <si>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</si>
  <si>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</si>
  <si>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</si>
  <si>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</si>
  <si>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</si>
  <si>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</si>
  <si>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</si>
  <si>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</si>
  <si>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</si>
  <si>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</si>
  <si>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</si>
  <si>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</si>
  <si>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</si>
  <si>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</si>
  <si>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</si>
  <si>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</si>
  <si>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</si>
  <si>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</si>
  <si>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</si>
  <si>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</si>
  <si>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</si>
  <si>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</si>
  <si>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</si>
  <si>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</si>
  <si>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</si>
  <si>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</si>
  <si>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</si>
  <si>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</si>
  <si>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</si>
  <si>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</si>
  <si>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</si>
  <si>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</si>
  <si>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</si>
  <si>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</si>
  <si>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</si>
  <si>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</si>
  <si>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</si>
  <si>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</si>
  <si>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</si>
  <si>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</si>
  <si>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</si>
  <si>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</si>
  <si>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</si>
  <si>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</si>
  <si>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</si>
  <si>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</si>
  <si>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</si>
  <si>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</si>
  <si>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</si>
  <si>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</si>
  <si>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</si>
  <si>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</si>
  <si>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</si>
  <si>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</si>
  <si>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</si>
  <si>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</si>
  <si>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</si>
  <si>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</si>
  <si>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</si>
  <si>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</si>
  <si>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</si>
  <si>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</si>
  <si>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</si>
  <si>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</si>
  <si>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</si>
  <si>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</si>
  <si>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</si>
  <si>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</si>
  <si>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</si>
  <si>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</si>
  <si>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</si>
  <si>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</si>
  <si>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</si>
  <si>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</si>
  <si>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</si>
  <si>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</si>
  <si>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</si>
  <si>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</si>
  <si>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</si>
  <si>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</si>
  <si>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</si>
  <si>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</si>
  <si>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</si>
  <si>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</si>
  <si>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</si>
  <si>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</si>
  <si>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</si>
  <si>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</si>
  <si>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</si>
  <si>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</si>
  <si>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</si>
  <si>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</si>
  <si>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</si>
  <si>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</si>
  <si>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</si>
  <si>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</si>
  <si>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</si>
  <si>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</si>
  <si>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</si>
  <si>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</si>
  <si>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</si>
  <si>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</si>
  <si>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</si>
  <si>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</si>
  <si>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</si>
  <si>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</si>
  <si>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</si>
  <si>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</si>
  <si>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</si>
  <si>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</si>
  <si>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</si>
  <si>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</si>
  <si>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</si>
  <si>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</si>
  <si>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</si>
  <si>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</si>
  <si>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</si>
  <si>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</si>
  <si>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</si>
  <si>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</si>
  <si>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</si>
  <si>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</si>
  <si>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</si>
  <si>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</si>
  <si>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</si>
  <si>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</si>
  <si>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</si>
  <si>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</si>
  <si>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</si>
  <si>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</si>
  <si>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</si>
  <si>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</si>
  <si>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</si>
  <si>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</si>
  <si>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</si>
  <si>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</si>
  <si>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</si>
  <si>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</si>
  <si>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</si>
  <si>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</si>
  <si>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</si>
  <si>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</si>
  <si>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</si>
  <si>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</si>
  <si>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</si>
  <si>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</si>
  <si>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</si>
  <si>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</si>
  <si>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</si>
  <si>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</si>
  <si>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</si>
  <si>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</si>
  <si>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</si>
  <si>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</si>
  <si>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</si>
  <si>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</si>
  <si>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</si>
  <si>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</si>
  <si>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</si>
  <si>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</si>
  <si>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</si>
  <si>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</si>
  <si>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</si>
  <si>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</si>
  <si>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</si>
  <si>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</si>
  <si>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</si>
  <si>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</si>
  <si>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</si>
  <si>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</si>
  <si>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</si>
  <si>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</si>
  <si>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</si>
  <si>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</si>
  <si>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</si>
  <si>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</si>
  <si>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</si>
  <si>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</si>
  <si>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</si>
  <si>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</si>
  <si>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</si>
  <si>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</si>
  <si>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</si>
  <si>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</si>
  <si>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</si>
  <si>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</si>
  <si>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</si>
  <si>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</si>
  <si>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</si>
  <si>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</si>
  <si>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</si>
  <si>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</si>
  <si>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</si>
  <si>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</si>
  <si>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</si>
  <si>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</si>
  <si>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</si>
  <si>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</si>
  <si>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</si>
  <si>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</si>
  <si>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</si>
  <si>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</si>
  <si>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</si>
  <si>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</si>
  <si>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</si>
  <si>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</si>
  <si>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</si>
  <si>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</si>
  <si>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</si>
  <si>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</si>
  <si>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</si>
  <si>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</si>
  <si>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</si>
  <si>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</si>
  <si>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</si>
  <si>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</si>
  <si>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</si>
  <si>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</si>
  <si>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</si>
  <si>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</si>
  <si>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</si>
  <si>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</si>
  <si>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</si>
  <si>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</si>
  <si>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</si>
  <si>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</si>
  <si>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</si>
  <si>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</si>
  <si>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</si>
  <si>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</si>
  <si>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</si>
  <si>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</si>
  <si>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</si>
  <si>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</si>
  <si>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</si>
  <si>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</si>
  <si>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</si>
  <si>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</si>
  <si>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</si>
  <si>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</si>
  <si>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</si>
  <si>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</si>
  <si>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</si>
  <si>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</si>
  <si>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</si>
  <si>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</si>
  <si>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</si>
  <si>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</si>
  <si>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</si>
  <si>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</si>
  <si>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</si>
  <si>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</si>
  <si>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</si>
  <si>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</si>
  <si>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</si>
  <si>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</si>
  <si>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</si>
  <si>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Nick Bowes</t>
  </si>
  <si>
    <t>Previously</t>
  </si>
  <si>
    <t>Mayoral Director, Policy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</si>
  <si>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</si>
  <si>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</si>
  <si>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</si>
  <si>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</si>
  <si>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</si>
  <si>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</si>
  <si>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</si>
  <si>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</si>
  <si>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</si>
  <si>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</si>
  <si>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</si>
  <si>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</si>
  <si>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</si>
  <si>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</si>
  <si>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</si>
  <si>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</si>
  <si>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</si>
  <si>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</si>
  <si>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</si>
  <si>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</si>
  <si>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</si>
  <si>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</si>
  <si>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</si>
  <si>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</si>
  <si>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</si>
  <si>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</si>
  <si>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</si>
  <si>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</si>
  <si>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</si>
  <si>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</si>
  <si>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</si>
  <si>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Tom Copley( from 20/3/2020)</t>
  </si>
  <si>
    <t>Deputy Mayor, Housing</t>
  </si>
  <si>
    <t>Tom Copley</t>
  </si>
  <si>
    <t>Expenses for the financial year 2021-22</t>
  </si>
  <si>
    <t>Agiito Rail Sept 2021</t>
  </si>
  <si>
    <t>Train-London to Manchester-Attendance and keynote speaker at the Chartered Institute of Housing Annual Conference</t>
  </si>
  <si>
    <t>Train-Manchester to London-Attendance and keynote speaker at the Chartered Institute of Housing Annual Conference</t>
  </si>
  <si>
    <t>Agiito Hotel Sept 2021</t>
  </si>
  <si>
    <t>Hotel-Manchester-8-9 September 2021-attendance and keynote speaker at the Chartered Institute of Housing Annual Conference</t>
  </si>
  <si>
    <t>Labour Conference 2021</t>
  </si>
  <si>
    <t>Hotel - Brighton - Labour Party conference 25 - 29 September 2021</t>
  </si>
  <si>
    <t>Labour Conference 2022</t>
  </si>
  <si>
    <t>Pass - Labour Party conference 25 - 29 September 2021</t>
  </si>
  <si>
    <t>Train - Brighton - Labour Party conference 25 - 29 September 2021</t>
  </si>
  <si>
    <t>Expenses for the financial year 2022-23</t>
  </si>
  <si>
    <t>Agiito Rail May 2022</t>
  </si>
  <si>
    <t xml:space="preserve">Train - Bellingham to Brighton - Chartered Institute of Housing conference </t>
  </si>
  <si>
    <t>Agiito Rail September 2022</t>
  </si>
  <si>
    <t>Train - London to Birmingham - Speaking and attendance at the NHF National Housing Summit – cancelled speaking engagement because of death of HM The Queen</t>
  </si>
  <si>
    <t>Train - Birmingham to London - Speaking and attendance at the NHF National Housing Summit – cancelled speaking engagement because of death of HM The Queen</t>
  </si>
  <si>
    <t>Agiito Jan 2023/S Gibson Conf Pass</t>
  </si>
  <si>
    <t>Hotel &amp; Conference Pass - Liverpool - Labour Party Conference - 24/9-28/9/2022</t>
  </si>
  <si>
    <t>Train - Liverpool - Labour Party Conference - 24/9-28/9/2022</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</si>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</sst>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sz val="8"/>
      <name val="Arial"/>
      <family val="2"/>
    </font>
    <font>
      <b/>
      <sz val="14"/>
      <name val="Arial"/>
      <family val="2"/>
    </font>
    <font>
      <sz val="14"/>
      <name val="Arial"/>
      <family val="2"/>
    </font>
    <font>
      <sz val="14"/>
      <color theme="1"/>
      <name val="Arial"/>
      <family val="2"/>
    </font>
    <font>
      <sz val="14"/>
      <color rgb="FF0070C0"/>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50">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9" fillId="19" borderId="0" xfId="0" applyNumberFormat="1" applyFont="1" applyFill="1"/>
    <xf numFmtId="4" fontId="150" fillId="3" borderId="0" xfId="0" applyNumberFormat="1" applyFont="1" applyFill="1"/>
    <xf numFmtId="4" fontId="149" fillId="3" borderId="0" xfId="0" applyNumberFormat="1" applyFont="1" applyFill="1"/>
    <xf numFmtId="14" fontId="150" fillId="3" borderId="0" xfId="0" applyNumberFormat="1" applyFont="1" applyFill="1"/>
    <xf numFmtId="0" fontId="150" fillId="19" borderId="0" xfId="0" applyFont="1" applyFill="1"/>
    <xf numFmtId="14" fontId="149" fillId="3" borderId="0" xfId="0" applyNumberFormat="1" applyFont="1" applyFill="1"/>
    <xf numFmtId="15" fontId="150" fillId="3" borderId="0" xfId="0" applyNumberFormat="1" applyFont="1" applyFill="1"/>
    <xf numFmtId="4" fontId="149" fillId="3" borderId="0" xfId="0" applyNumberFormat="1" applyFont="1" applyFill="1" applyAlignment="1">
      <alignment horizontal="right" wrapText="1"/>
    </xf>
    <xf numFmtId="4" fontId="149" fillId="3" borderId="0" xfId="0" applyNumberFormat="1" applyFont="1" applyFill="1" applyAlignment="1">
      <alignment wrapText="1"/>
    </xf>
    <xf numFmtId="14" fontId="149" fillId="3" borderId="0" xfId="0" applyNumberFormat="1" applyFont="1" applyFill="1" applyAlignment="1">
      <alignment wrapText="1"/>
    </xf>
    <xf numFmtId="4" fontId="150" fillId="3" borderId="0" xfId="0" applyNumberFormat="1" applyFont="1" applyFill="1" applyAlignment="1">
      <alignment horizontal="right"/>
    </xf>
    <xf numFmtId="4" fontId="149" fillId="3" borderId="0" xfId="0" applyNumberFormat="1" applyFont="1" applyFill="1" applyAlignment="1">
      <alignment horizontal="right"/>
    </xf>
    <xf numFmtId="1" fontId="150" fillId="3" borderId="0" xfId="0" applyNumberFormat="1" applyFont="1" applyFill="1" applyAlignment="1">
      <alignment horizontal="left"/>
    </xf>
    <xf numFmtId="0" fontId="150" fillId="3" borderId="0" xfId="0" applyFont="1" applyFill="1" applyAlignment="1">
      <alignment horizontal="left" wrapText="1"/>
    </xf>
    <xf numFmtId="4" fontId="150" fillId="3" borderId="0" xfId="0" applyNumberFormat="1" applyFont="1" applyFill="1" applyAlignment="1">
      <alignment vertical="top"/>
    </xf>
    <xf numFmtId="4" fontId="150" fillId="3" borderId="0" xfId="0" quotePrefix="1" applyNumberFormat="1" applyFont="1" applyFill="1"/>
    <xf numFmtId="4" fontId="150" fillId="3" borderId="0" xfId="58" applyNumberFormat="1" applyFont="1" applyFill="1" applyAlignment="1">
      <alignment horizontal="left" wrapText="1"/>
    </xf>
    <xf numFmtId="14" fontId="150" fillId="3" borderId="0" xfId="0" applyNumberFormat="1" applyFont="1" applyFill="1" applyAlignment="1">
      <alignment horizontal="left"/>
    </xf>
    <xf numFmtId="4" fontId="150" fillId="3" borderId="0" xfId="0" applyNumberFormat="1" applyFont="1" applyFill="1" applyAlignment="1">
      <alignment wrapText="1"/>
    </xf>
    <xf numFmtId="3" fontId="150" fillId="3" borderId="0" xfId="0" applyNumberFormat="1" applyFont="1" applyFill="1"/>
    <xf numFmtId="4" fontId="150" fillId="3" borderId="0" xfId="0" applyNumberFormat="1" applyFont="1" applyFill="1" applyAlignment="1">
      <alignment vertical="center"/>
    </xf>
    <xf numFmtId="0" fontId="150" fillId="3" borderId="0" xfId="0" applyFont="1" applyFill="1" applyAlignment="1">
      <alignment horizontal="center"/>
    </xf>
    <xf numFmtId="4" fontId="150" fillId="3" borderId="0" xfId="0" applyNumberFormat="1" applyFont="1" applyFill="1" applyAlignment="1">
      <alignment horizontal="center" wrapText="1"/>
    </xf>
    <xf numFmtId="4" fontId="149" fillId="3" borderId="1" xfId="0" applyNumberFormat="1" applyFont="1" applyFill="1" applyBorder="1"/>
    <xf numFmtId="0" fontId="150" fillId="3" borderId="0" xfId="0" applyFont="1" applyFill="1"/>
    <xf numFmtId="4" fontId="149" fillId="116" borderId="0" xfId="0" applyNumberFormat="1" applyFont="1" applyFill="1"/>
    <xf numFmtId="0" fontId="150" fillId="0" borderId="0" xfId="0" applyFont="1"/>
    <xf numFmtId="0" fontId="150" fillId="116" borderId="0" xfId="0" applyFont="1" applyFill="1"/>
    <xf numFmtId="4" fontId="149" fillId="118" borderId="0" xfId="0" applyNumberFormat="1" applyFont="1" applyFill="1"/>
    <xf numFmtId="4" fontId="150" fillId="3" borderId="0" xfId="0" applyNumberFormat="1" applyFont="1" applyFill="1" applyAlignment="1">
      <alignment horizontal="left"/>
    </xf>
    <xf numFmtId="4" fontId="150" fillId="0" borderId="0" xfId="0" applyNumberFormat="1" applyFont="1"/>
    <xf numFmtId="0" fontId="150" fillId="118" borderId="0" xfId="0"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4" fontId="149" fillId="3" borderId="0" xfId="58" applyNumberFormat="1" applyFont="1" applyFill="1" applyAlignment="1">
      <alignment horizontal="right" wrapText="1"/>
    </xf>
    <xf numFmtId="4" fontId="149" fillId="3" borderId="0" xfId="58" applyNumberFormat="1" applyFont="1" applyFill="1" applyAlignment="1">
      <alignment wrapText="1"/>
    </xf>
    <xf numFmtId="4" fontId="149" fillId="3" borderId="0" xfId="58" applyNumberFormat="1" applyFont="1" applyFill="1" applyAlignment="1">
      <alignment horizontal="left" wrapText="1"/>
    </xf>
    <xf numFmtId="4" fontId="150" fillId="3" borderId="0" xfId="0" applyNumberFormat="1" applyFont="1" applyFill="1" applyAlignment="1">
      <alignment horizontal="left" wrapText="1"/>
    </xf>
    <xf numFmtId="2" fontId="150" fillId="3" borderId="0" xfId="0" applyNumberFormat="1" applyFont="1" applyFill="1"/>
    <xf numFmtId="4" fontId="149" fillId="3" borderId="1" xfId="58" applyNumberFormat="1" applyFont="1" applyFill="1" applyBorder="1" applyAlignment="1">
      <alignment horizontal="right" wrapText="1"/>
    </xf>
    <xf numFmtId="4" fontId="149" fillId="114" borderId="0" xfId="0" applyNumberFormat="1" applyFont="1" applyFill="1"/>
    <xf numFmtId="0" fontId="150" fillId="114" borderId="0" xfId="0" applyFont="1" applyFill="1"/>
    <xf numFmtId="4" fontId="151" fillId="3" borderId="0" xfId="0" applyNumberFormat="1" applyFont="1" applyFill="1" applyAlignment="1">
      <alignment horizontal="left" wrapText="1"/>
    </xf>
    <xf numFmtId="4" fontId="152" fillId="3" borderId="0" xfId="0" applyNumberFormat="1" applyFont="1" applyFill="1" applyAlignment="1">
      <alignment wrapText="1"/>
    </xf>
    <xf numFmtId="4" fontId="150"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356</v>
      </c>
      <c r="B1" s="104"/>
      <c r="C1" s="104"/>
      <c r="D1" s="104"/>
      <c r="E1" s="104"/>
      <c r="G1" s="2"/>
      <c r="J1" s="10"/>
      <c r="M1" s="4" t="s">
        <v>300</v>
      </c>
    </row>
    <row r="2" spans="1:44" s="2" customFormat="1" ht="13.5" hidden="1" customHeight="1">
      <c r="A2" s="296" t="s">
        <v>357</v>
      </c>
      <c r="B2" s="104"/>
      <c r="C2" s="104"/>
      <c r="D2" s="296"/>
      <c r="E2" s="296"/>
      <c r="J2" s="3"/>
      <c r="M2" s="2" t="s">
        <v>302</v>
      </c>
      <c r="N2" s="2" t="s">
        <v>358</v>
      </c>
    </row>
    <row r="3" spans="1:44" s="2" customFormat="1" ht="13.5" hidden="1" customHeight="1">
      <c r="A3" s="104" t="s">
        <v>303</v>
      </c>
      <c r="B3" s="104"/>
      <c r="C3" s="104"/>
      <c r="D3" s="104"/>
      <c r="E3" s="104"/>
      <c r="J3" s="3"/>
      <c r="M3" s="2" t="s">
        <v>304</v>
      </c>
      <c r="N3" s="2" t="s">
        <v>359</v>
      </c>
    </row>
    <row r="4" spans="1:44" s="2" customFormat="1" ht="13.5" hidden="1" customHeight="1">
      <c r="J4" s="3"/>
    </row>
    <row r="5" spans="1:44" s="4" customFormat="1" ht="13.5" hidden="1" customHeight="1">
      <c r="A5" s="4" t="s">
        <v>305</v>
      </c>
      <c r="C5" s="6">
        <v>43190</v>
      </c>
      <c r="D5" s="2"/>
      <c r="E5" s="2"/>
      <c r="F5" s="2"/>
      <c r="G5" s="2"/>
      <c r="H5" s="2"/>
      <c r="I5" s="2"/>
      <c r="J5" s="3"/>
      <c r="K5" s="2"/>
    </row>
    <row r="6" spans="1:44" s="4" customFormat="1" ht="36.950000000000003" hidden="1" customHeight="1">
      <c r="A6" s="543" t="s">
        <v>306</v>
      </c>
      <c r="B6" s="543"/>
      <c r="C6" s="543"/>
      <c r="D6" s="543"/>
      <c r="E6" s="543"/>
      <c r="F6" s="543"/>
      <c r="G6" s="543"/>
      <c r="H6" s="543"/>
      <c r="I6" s="543"/>
      <c r="J6" s="543"/>
      <c r="K6" s="543"/>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307</v>
      </c>
      <c r="H8" s="51"/>
      <c r="I8" s="51" t="s">
        <v>308</v>
      </c>
      <c r="J8" s="52" t="s">
        <v>53</v>
      </c>
      <c r="K8" s="51" t="s">
        <v>309</v>
      </c>
    </row>
    <row r="9" spans="1:44" ht="30" hidden="1" customHeight="1">
      <c r="A9" s="44"/>
      <c r="B9" s="44"/>
      <c r="C9" s="44"/>
      <c r="D9" s="44"/>
      <c r="E9" s="44">
        <v>131.25</v>
      </c>
      <c r="F9" s="44"/>
      <c r="G9" s="108">
        <f>SUM(A9:E9)</f>
        <v>131.25</v>
      </c>
      <c r="H9" s="4"/>
      <c r="I9" s="4" t="s">
        <v>360</v>
      </c>
      <c r="J9" s="10">
        <v>43002</v>
      </c>
      <c r="K9" s="4" t="s">
        <v>361</v>
      </c>
      <c r="O9" s="250" t="s">
        <v>315</v>
      </c>
    </row>
    <row r="10" spans="1:44" ht="30" hidden="1" customHeight="1">
      <c r="A10" s="4"/>
      <c r="B10" s="4"/>
      <c r="C10" s="4"/>
      <c r="D10" s="303"/>
      <c r="E10" s="1">
        <f>167.5*0.75</f>
        <v>125.625</v>
      </c>
      <c r="F10" s="1"/>
      <c r="G10" s="2">
        <f>SUM(A10:E10)</f>
        <v>125.625</v>
      </c>
      <c r="H10" s="4"/>
      <c r="I10" s="4" t="s">
        <v>362</v>
      </c>
      <c r="J10" s="10">
        <v>43001</v>
      </c>
      <c r="K10" s="4" t="s">
        <v>361</v>
      </c>
      <c r="M10" s="4">
        <v>1231</v>
      </c>
      <c r="N10" s="2">
        <f>E10-M10</f>
        <v>-1105.375</v>
      </c>
      <c r="O10" s="250" t="s">
        <v>315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356</v>
      </c>
      <c r="B16" s="291"/>
      <c r="C16" s="291"/>
      <c r="D16" s="291"/>
      <c r="E16" s="291"/>
      <c r="G16" s="2"/>
      <c r="J16" s="10"/>
      <c r="M16" s="4" t="s">
        <v>300</v>
      </c>
    </row>
    <row r="17" spans="1:256" s="2" customFormat="1" ht="13.5" hidden="1" customHeight="1">
      <c r="A17" s="292" t="s">
        <v>357</v>
      </c>
      <c r="B17" s="291"/>
      <c r="C17" s="291"/>
      <c r="D17" s="292"/>
      <c r="E17" s="292"/>
      <c r="J17" s="3"/>
      <c r="M17" s="2" t="s">
        <v>302</v>
      </c>
      <c r="N17" s="2" t="s">
        <v>358</v>
      </c>
    </row>
    <row r="18" spans="1:256" s="2" customFormat="1" ht="13.5" hidden="1" customHeight="1">
      <c r="A18" s="291" t="s">
        <v>321</v>
      </c>
      <c r="B18" s="291"/>
      <c r="C18" s="291"/>
      <c r="D18" s="291"/>
      <c r="E18" s="291"/>
      <c r="J18" s="3"/>
      <c r="M18" s="2" t="s">
        <v>304</v>
      </c>
      <c r="N18" s="2" t="s">
        <v>359</v>
      </c>
    </row>
    <row r="19" spans="1:256" s="2" customFormat="1" ht="13.5" hidden="1" customHeight="1">
      <c r="J19" s="3"/>
    </row>
    <row r="20" spans="1:256" s="4" customFormat="1" ht="13.5" hidden="1" customHeight="1">
      <c r="A20" s="4" t="s">
        <v>305</v>
      </c>
      <c r="C20" s="6">
        <f>'SUMMARY 2018.19'!B2</f>
        <v>43555</v>
      </c>
      <c r="D20" s="2"/>
      <c r="E20" s="2"/>
      <c r="F20" s="2"/>
      <c r="G20" s="2"/>
      <c r="H20" s="2"/>
      <c r="I20" s="2"/>
      <c r="J20" s="3"/>
      <c r="K20" s="2"/>
    </row>
    <row r="21" spans="1:256" s="4" customFormat="1" ht="36.950000000000003" hidden="1" customHeight="1">
      <c r="A21" s="543" t="s">
        <v>306</v>
      </c>
      <c r="B21" s="543"/>
      <c r="C21" s="543"/>
      <c r="D21" s="543"/>
      <c r="E21" s="543"/>
      <c r="F21" s="543"/>
      <c r="G21" s="543"/>
      <c r="H21" s="543"/>
      <c r="I21" s="543"/>
      <c r="J21" s="543"/>
      <c r="K21" s="543"/>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307</v>
      </c>
      <c r="H23" s="51"/>
      <c r="I23" s="51" t="s">
        <v>308</v>
      </c>
      <c r="J23" s="52" t="s">
        <v>53</v>
      </c>
      <c r="K23" s="51" t="s">
        <v>309</v>
      </c>
    </row>
    <row r="24" spans="1:256" ht="30" hidden="1" customHeight="1">
      <c r="A24" s="44"/>
      <c r="B24" s="44"/>
      <c r="C24" s="44"/>
      <c r="D24" s="44"/>
      <c r="E24" s="44">
        <f>62.5*2*0.75</f>
        <v>93.75</v>
      </c>
      <c r="F24" s="44"/>
      <c r="G24" s="108">
        <f>SUM(A24:E24)</f>
        <v>93.75</v>
      </c>
      <c r="H24" s="4"/>
      <c r="I24" s="61" t="s">
        <v>363</v>
      </c>
      <c r="J24" s="10">
        <v>43365</v>
      </c>
      <c r="K24" s="4" t="s">
        <v>364</v>
      </c>
      <c r="L24" s="16"/>
      <c r="M24" s="16"/>
      <c r="N24" s="16"/>
      <c r="O24" s="299" t="s">
        <v>315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326</v>
      </c>
      <c r="J25" s="10">
        <v>43366</v>
      </c>
      <c r="K25" s="45" t="s">
        <v>327</v>
      </c>
      <c r="L25" s="16"/>
      <c r="O25" s="250" t="s">
        <v>315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356</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357</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305</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43" t="s">
        <v>306</v>
      </c>
      <c r="B36" s="543"/>
      <c r="C36" s="543"/>
      <c r="D36" s="543"/>
      <c r="E36" s="543"/>
      <c r="F36" s="543"/>
      <c r="G36" s="543"/>
      <c r="H36" s="543"/>
      <c r="I36" s="543"/>
      <c r="J36" s="543"/>
      <c r="K36" s="543"/>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307</v>
      </c>
      <c r="H38" s="58"/>
      <c r="I38" s="51" t="s">
        <v>308</v>
      </c>
      <c r="J38" s="51" t="s">
        <v>53</v>
      </c>
      <c r="K38" s="51" t="s">
        <v>309</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329</v>
      </c>
      <c r="J39" s="50">
        <v>43729</v>
      </c>
      <c r="K39" s="8" t="s">
        <v>365</v>
      </c>
      <c r="L39" s="250"/>
      <c r="M39" s="4" t="s">
        <v>366</v>
      </c>
      <c r="N39" s="8">
        <f>'Conf Party reduction'!B1</f>
        <v>0.9</v>
      </c>
      <c r="P39" s="134"/>
    </row>
    <row r="40" spans="1:256" s="4" customFormat="1" ht="13.15" hidden="1">
      <c r="E40" s="4">
        <f>110/1.2*N40</f>
        <v>68.75</v>
      </c>
      <c r="G40" s="2">
        <f t="shared" si="1"/>
        <v>68.75</v>
      </c>
      <c r="I40" s="240" t="s">
        <v>329</v>
      </c>
      <c r="J40" s="50">
        <v>43729</v>
      </c>
      <c r="K40" s="8" t="s">
        <v>330</v>
      </c>
      <c r="L40" s="250"/>
      <c r="M40" s="4" t="s">
        <v>331</v>
      </c>
      <c r="N40" s="8">
        <f>'Conf Party reduction'!B5</f>
        <v>0.75</v>
      </c>
      <c r="P40" s="134"/>
    </row>
    <row r="41" spans="1:256" s="4" customFormat="1" ht="13.15" hidden="1">
      <c r="D41" s="4">
        <v>104.94</v>
      </c>
      <c r="G41" s="2">
        <f t="shared" ref="G41:G43" si="2">SUM(A41:E41)</f>
        <v>104.94</v>
      </c>
      <c r="I41" s="237" t="s">
        <v>367</v>
      </c>
      <c r="J41" s="50">
        <v>43491</v>
      </c>
      <c r="K41" s="287" t="s">
        <v>368</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356</v>
      </c>
      <c r="B48" s="288"/>
      <c r="C48" s="288"/>
      <c r="D48" s="288"/>
      <c r="E48" s="41"/>
      <c r="F48" s="4"/>
      <c r="G48" s="2"/>
      <c r="H48" s="4"/>
      <c r="I48" s="237"/>
      <c r="J48" s="50"/>
      <c r="K48" s="4"/>
    </row>
    <row r="49" spans="1:11" ht="13.15">
      <c r="A49" s="289" t="s">
        <v>357</v>
      </c>
      <c r="B49" s="288"/>
      <c r="C49" s="288"/>
      <c r="D49" s="289"/>
      <c r="E49" s="41"/>
      <c r="F49" s="2"/>
      <c r="G49" s="2"/>
      <c r="H49" s="2"/>
      <c r="I49" s="236"/>
      <c r="J49" s="234"/>
      <c r="K49" s="2"/>
    </row>
    <row r="50" spans="1:11" ht="13.15">
      <c r="A50" s="288" t="s">
        <v>332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305</v>
      </c>
      <c r="B52" s="4"/>
      <c r="C52" s="6">
        <f>'SUMMARY 2021-22'!$C$2</f>
        <v>44651</v>
      </c>
      <c r="D52" s="2"/>
      <c r="E52" s="2"/>
      <c r="F52" s="2"/>
      <c r="G52" s="2"/>
      <c r="H52" s="2"/>
      <c r="I52" s="236"/>
      <c r="J52" s="234"/>
      <c r="K52" s="2"/>
    </row>
    <row r="53" spans="1:11" ht="34.15" customHeight="1">
      <c r="A53" s="543" t="s">
        <v>306</v>
      </c>
      <c r="B53" s="543"/>
      <c r="C53" s="543"/>
      <c r="D53" s="543"/>
      <c r="E53" s="543"/>
      <c r="F53" s="543"/>
      <c r="G53" s="543"/>
      <c r="H53" s="543"/>
      <c r="I53" s="543"/>
      <c r="J53" s="543"/>
      <c r="K53" s="543"/>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307</v>
      </c>
      <c r="H55" s="58"/>
      <c r="I55" s="51" t="s">
        <v>308</v>
      </c>
      <c r="J55" s="51" t="s">
        <v>53</v>
      </c>
      <c r="K55" s="51" t="s">
        <v>309</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369</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303</v>
      </c>
      <c r="B3" s="104"/>
      <c r="C3" s="104"/>
      <c r="D3" s="104"/>
      <c r="E3" s="104"/>
      <c r="I3" s="243"/>
      <c r="J3" s="234"/>
      <c r="L3" s="162"/>
    </row>
    <row r="4" spans="1:27" s="2" customFormat="1" ht="13.5" hidden="1" customHeight="1">
      <c r="I4" s="243"/>
      <c r="J4" s="234"/>
      <c r="L4" s="162"/>
    </row>
    <row r="5" spans="1:27" s="4" customFormat="1" ht="13.5" hidden="1" customHeight="1">
      <c r="A5" s="4" t="s">
        <v>305</v>
      </c>
      <c r="C5" s="6">
        <v>43190</v>
      </c>
      <c r="D5" s="2"/>
      <c r="E5" s="2"/>
      <c r="F5" s="2"/>
      <c r="G5" s="2"/>
      <c r="H5" s="2"/>
      <c r="I5" s="243"/>
      <c r="J5" s="234"/>
      <c r="K5" s="2"/>
      <c r="L5" s="161"/>
    </row>
    <row r="6" spans="1:27" s="4" customFormat="1" ht="36.950000000000003" hidden="1" customHeight="1">
      <c r="A6" s="543" t="s">
        <v>306</v>
      </c>
      <c r="B6" s="543"/>
      <c r="C6" s="543"/>
      <c r="D6" s="543"/>
      <c r="E6" s="543"/>
      <c r="F6" s="543"/>
      <c r="G6" s="543"/>
      <c r="H6" s="543"/>
      <c r="I6" s="543"/>
      <c r="J6" s="543"/>
      <c r="K6" s="543"/>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307</v>
      </c>
      <c r="H8" s="51"/>
      <c r="I8" s="239" t="s">
        <v>308</v>
      </c>
      <c r="J8" s="52" t="s">
        <v>53</v>
      </c>
      <c r="K8" s="51" t="s">
        <v>309</v>
      </c>
      <c r="L8" s="161"/>
    </row>
    <row r="9" spans="1:27" ht="30" hidden="1" customHeight="1">
      <c r="A9" s="4"/>
      <c r="B9" s="4"/>
      <c r="C9" s="4">
        <v>18.45</v>
      </c>
      <c r="D9" s="4"/>
      <c r="E9" s="4"/>
      <c r="F9" s="5"/>
      <c r="G9" s="2">
        <f t="shared" ref="G9:G23" si="0">SUM(A9:E9)</f>
        <v>18.45</v>
      </c>
      <c r="H9" s="4"/>
      <c r="I9" s="242" t="s">
        <v>370</v>
      </c>
      <c r="J9" s="50">
        <v>43003</v>
      </c>
      <c r="K9" s="4" t="s">
        <v>314</v>
      </c>
      <c r="L9" s="300" t="s">
        <v>315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371</v>
      </c>
      <c r="J10" s="50">
        <v>43012</v>
      </c>
      <c r="K10" s="8" t="s">
        <v>372</v>
      </c>
      <c r="L10" s="300" t="s">
        <v>315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362</v>
      </c>
      <c r="J11" s="50">
        <v>43030</v>
      </c>
      <c r="K11" s="8" t="s">
        <v>373</v>
      </c>
      <c r="L11" s="300" t="s">
        <v>315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374</v>
      </c>
      <c r="J12" s="50">
        <v>43031</v>
      </c>
      <c r="K12" s="8" t="s">
        <v>375</v>
      </c>
      <c r="L12" s="300" t="s">
        <v>376</v>
      </c>
      <c r="M12" s="4"/>
    </row>
    <row r="13" spans="1:27" s="41" customFormat="1" ht="30" hidden="1" customHeight="1">
      <c r="A13" s="44"/>
      <c r="B13" s="44"/>
      <c r="C13" s="44"/>
      <c r="D13" s="44"/>
      <c r="E13" s="44">
        <v>15.45</v>
      </c>
      <c r="F13" s="44"/>
      <c r="G13" s="108">
        <f t="shared" si="0"/>
        <v>15.45</v>
      </c>
      <c r="H13" s="4"/>
      <c r="I13" s="238" t="s">
        <v>374</v>
      </c>
      <c r="J13" s="50">
        <v>43027</v>
      </c>
      <c r="K13" s="8" t="s">
        <v>377</v>
      </c>
      <c r="L13" s="300" t="s">
        <v>376</v>
      </c>
      <c r="M13" s="4"/>
    </row>
    <row r="14" spans="1:27" s="41" customFormat="1" ht="30" hidden="1" customHeight="1">
      <c r="A14" s="44"/>
      <c r="B14" s="44"/>
      <c r="C14" s="44"/>
      <c r="D14" s="44"/>
      <c r="E14" s="44">
        <v>175.88</v>
      </c>
      <c r="F14" s="44"/>
      <c r="G14" s="108">
        <f t="shared" si="0"/>
        <v>175.88</v>
      </c>
      <c r="H14" s="4"/>
      <c r="I14" s="238" t="s">
        <v>374</v>
      </c>
      <c r="J14" s="50">
        <v>43034</v>
      </c>
      <c r="K14" s="8" t="s">
        <v>378</v>
      </c>
      <c r="L14" s="300" t="s">
        <v>376</v>
      </c>
      <c r="M14" s="4"/>
    </row>
    <row r="15" spans="1:27" s="41" customFormat="1" ht="30" hidden="1" customHeight="1">
      <c r="A15" s="44"/>
      <c r="B15" s="44"/>
      <c r="C15" s="44"/>
      <c r="D15" s="44"/>
      <c r="E15" s="44">
        <v>106.6</v>
      </c>
      <c r="F15" s="44"/>
      <c r="G15" s="108">
        <f t="shared" si="0"/>
        <v>106.6</v>
      </c>
      <c r="H15" s="4"/>
      <c r="I15" s="238" t="s">
        <v>374</v>
      </c>
      <c r="J15" s="50">
        <v>43039</v>
      </c>
      <c r="K15" s="8" t="s">
        <v>379</v>
      </c>
      <c r="L15" s="300" t="s">
        <v>376</v>
      </c>
      <c r="M15" s="4"/>
    </row>
    <row r="16" spans="1:27" s="41" customFormat="1" ht="30" hidden="1" customHeight="1">
      <c r="A16" s="44"/>
      <c r="B16" s="44"/>
      <c r="C16" s="44"/>
      <c r="D16" s="44">
        <v>125.88</v>
      </c>
      <c r="E16" s="44"/>
      <c r="F16" s="44"/>
      <c r="G16" s="108">
        <f t="shared" si="0"/>
        <v>125.88</v>
      </c>
      <c r="H16" s="4"/>
      <c r="I16" s="238" t="s">
        <v>380</v>
      </c>
      <c r="J16" s="50">
        <v>43076</v>
      </c>
      <c r="K16" s="8" t="s">
        <v>381</v>
      </c>
      <c r="L16" s="300" t="s">
        <v>382</v>
      </c>
      <c r="M16" s="4"/>
      <c r="N16" s="250"/>
    </row>
    <row r="17" spans="1:27" s="41" customFormat="1" ht="30" hidden="1" customHeight="1">
      <c r="A17" s="44"/>
      <c r="B17" s="44"/>
      <c r="C17" s="44"/>
      <c r="D17" s="44">
        <f>2007.18/14</f>
        <v>143.37</v>
      </c>
      <c r="E17" s="44"/>
      <c r="F17" s="44"/>
      <c r="G17" s="108">
        <f t="shared" si="0"/>
        <v>143.37</v>
      </c>
      <c r="H17" s="4"/>
      <c r="I17" s="238" t="s">
        <v>383</v>
      </c>
      <c r="J17" s="50">
        <v>43071</v>
      </c>
      <c r="K17" s="8" t="s">
        <v>384</v>
      </c>
      <c r="L17" s="300" t="s">
        <v>382</v>
      </c>
      <c r="M17" s="4"/>
      <c r="N17" s="301" t="s">
        <v>385</v>
      </c>
    </row>
    <row r="18" spans="1:27" s="41" customFormat="1" ht="30" hidden="1" customHeight="1">
      <c r="A18" s="44"/>
      <c r="B18" s="44"/>
      <c r="C18" s="44"/>
      <c r="D18" s="44"/>
      <c r="E18" s="44">
        <f>270720/83.301793/18*2</f>
        <v>361.09666931178776</v>
      </c>
      <c r="F18" s="44"/>
      <c r="G18" s="108">
        <f t="shared" si="0"/>
        <v>361.09666931178776</v>
      </c>
      <c r="H18" s="4"/>
      <c r="I18" s="238" t="s">
        <v>383</v>
      </c>
      <c r="J18" s="50">
        <v>43071</v>
      </c>
      <c r="K18" s="8" t="s">
        <v>386</v>
      </c>
      <c r="L18" s="300" t="s">
        <v>382</v>
      </c>
      <c r="M18" s="4"/>
      <c r="N18" s="302" t="s">
        <v>387</v>
      </c>
    </row>
    <row r="19" spans="1:27" s="41" customFormat="1" ht="30" hidden="1" customHeight="1">
      <c r="A19" s="44"/>
      <c r="B19" s="44"/>
      <c r="C19" s="44"/>
      <c r="D19" s="44"/>
      <c r="E19" s="44">
        <f>28000/84.101763/8+28000/83.412774/8</f>
        <v>83.576250101492519</v>
      </c>
      <c r="F19" s="44"/>
      <c r="G19" s="108">
        <f t="shared" si="0"/>
        <v>83.576250101492519</v>
      </c>
      <c r="H19" s="4"/>
      <c r="I19" s="238" t="s">
        <v>383</v>
      </c>
      <c r="J19" s="50">
        <v>43074</v>
      </c>
      <c r="K19" s="8" t="s">
        <v>388</v>
      </c>
      <c r="L19" s="300" t="s">
        <v>382</v>
      </c>
      <c r="M19" s="4"/>
      <c r="N19" s="302" t="s">
        <v>389</v>
      </c>
    </row>
    <row r="20" spans="1:27" s="41" customFormat="1" ht="30" hidden="1" customHeight="1">
      <c r="A20" s="44"/>
      <c r="B20" s="44"/>
      <c r="C20" s="44"/>
      <c r="D20" s="44"/>
      <c r="E20" s="44">
        <v>-167.52</v>
      </c>
      <c r="F20" s="44"/>
      <c r="G20" s="108">
        <f t="shared" si="0"/>
        <v>-167.52</v>
      </c>
      <c r="H20" s="4"/>
      <c r="I20" s="238" t="s">
        <v>390</v>
      </c>
      <c r="J20" s="50">
        <v>43049</v>
      </c>
      <c r="K20" s="8" t="s">
        <v>391</v>
      </c>
      <c r="L20" s="300" t="s">
        <v>382</v>
      </c>
      <c r="M20" s="4"/>
    </row>
    <row r="21" spans="1:27" s="41" customFormat="1" ht="30" hidden="1" customHeight="1">
      <c r="A21" s="44"/>
      <c r="B21" s="44"/>
      <c r="C21" s="44"/>
      <c r="D21" s="44"/>
      <c r="E21" s="44">
        <f>103.11/4</f>
        <v>25.7775</v>
      </c>
      <c r="F21" s="44"/>
      <c r="G21" s="108">
        <f t="shared" si="0"/>
        <v>25.7775</v>
      </c>
      <c r="H21" s="4"/>
      <c r="I21" s="238" t="s">
        <v>392</v>
      </c>
      <c r="J21" s="50">
        <v>76042</v>
      </c>
      <c r="K21" s="8" t="s">
        <v>393</v>
      </c>
      <c r="L21" s="300" t="s">
        <v>394</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392</v>
      </c>
      <c r="J22" s="50">
        <v>43169</v>
      </c>
      <c r="K22" s="8" t="s">
        <v>393</v>
      </c>
      <c r="L22" s="300" t="s">
        <v>394</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392</v>
      </c>
      <c r="J23" s="50">
        <v>43169</v>
      </c>
      <c r="K23" s="8" t="s">
        <v>393</v>
      </c>
      <c r="L23" s="300" t="s">
        <v>394</v>
      </c>
      <c r="M23" s="4"/>
      <c r="N23" s="290"/>
      <c r="O23" s="4"/>
      <c r="P23" s="134"/>
      <c r="Q23" s="4"/>
      <c r="R23" s="4"/>
      <c r="S23" s="4"/>
      <c r="T23" s="4"/>
    </row>
    <row r="24" spans="1:27" s="5" customFormat="1" ht="28.5" hidden="1" customHeight="1">
      <c r="D24" s="5">
        <v>996.51</v>
      </c>
      <c r="G24" s="108">
        <f>SUM(A24:E24)</f>
        <v>996.51</v>
      </c>
      <c r="I24" s="241">
        <v>3100976046</v>
      </c>
      <c r="J24" s="50">
        <v>43169</v>
      </c>
      <c r="K24" s="8" t="s">
        <v>395</v>
      </c>
      <c r="L24" s="300" t="s">
        <v>394</v>
      </c>
    </row>
    <row r="25" spans="1:27" s="41" customFormat="1" ht="30" hidden="1" customHeight="1">
      <c r="A25" s="44"/>
      <c r="B25" s="44"/>
      <c r="C25" s="44"/>
      <c r="D25" s="44"/>
      <c r="E25" s="44">
        <f>560.73/3</f>
        <v>186.91</v>
      </c>
      <c r="F25" s="44"/>
      <c r="G25" s="108">
        <f>SUM(A25:E25)</f>
        <v>186.91</v>
      </c>
      <c r="H25" s="4"/>
      <c r="I25" s="238" t="s">
        <v>390</v>
      </c>
      <c r="J25" s="50">
        <v>43169</v>
      </c>
      <c r="K25" s="8" t="s">
        <v>396</v>
      </c>
      <c r="L25" s="300" t="s">
        <v>394</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397</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369</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321</v>
      </c>
      <c r="B32" s="291"/>
      <c r="C32" s="291"/>
      <c r="D32" s="291"/>
      <c r="E32" s="291"/>
      <c r="I32" s="243"/>
      <c r="J32" s="234"/>
      <c r="L32" s="162"/>
    </row>
    <row r="33" spans="1:256" s="2" customFormat="1" ht="13.5" hidden="1" customHeight="1">
      <c r="I33" s="243"/>
      <c r="J33" s="234"/>
      <c r="L33" s="162"/>
    </row>
    <row r="34" spans="1:256" s="4" customFormat="1" ht="13.5" hidden="1" customHeight="1">
      <c r="A34" s="4" t="s">
        <v>305</v>
      </c>
      <c r="C34" s="6">
        <f>'SUMMARY 2018.19'!B2</f>
        <v>43555</v>
      </c>
      <c r="D34" s="2"/>
      <c r="E34" s="2"/>
      <c r="F34" s="2"/>
      <c r="G34" s="2"/>
      <c r="H34" s="2"/>
      <c r="I34" s="243"/>
      <c r="J34" s="234"/>
      <c r="K34" s="2"/>
      <c r="L34" s="161"/>
    </row>
    <row r="35" spans="1:256" s="4" customFormat="1" ht="36.75" hidden="1" customHeight="1">
      <c r="A35" s="543" t="s">
        <v>306</v>
      </c>
      <c r="B35" s="543"/>
      <c r="C35" s="543"/>
      <c r="D35" s="543"/>
      <c r="E35" s="543"/>
      <c r="F35" s="543"/>
      <c r="G35" s="543"/>
      <c r="H35" s="543"/>
      <c r="I35" s="543"/>
      <c r="J35" s="543"/>
      <c r="K35" s="543"/>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307</v>
      </c>
      <c r="H37" s="51"/>
      <c r="I37" s="239" t="s">
        <v>308</v>
      </c>
      <c r="J37" s="52" t="s">
        <v>53</v>
      </c>
      <c r="K37" s="51" t="s">
        <v>309</v>
      </c>
      <c r="L37" s="161"/>
    </row>
    <row r="38" spans="1:256" s="18" customFormat="1" ht="30" hidden="1" customHeight="1">
      <c r="A38" s="44"/>
      <c r="B38" s="44"/>
      <c r="C38" s="44">
        <f>69*0.75</f>
        <v>51.75</v>
      </c>
      <c r="D38" s="44"/>
      <c r="E38" s="44"/>
      <c r="F38" s="44"/>
      <c r="G38" s="108">
        <f>SUM(A38:E38)</f>
        <v>51.75</v>
      </c>
      <c r="H38" s="4"/>
      <c r="I38" s="4" t="s">
        <v>322</v>
      </c>
      <c r="J38" s="50">
        <v>43366</v>
      </c>
      <c r="K38" s="4" t="s">
        <v>323</v>
      </c>
      <c r="M38" s="16"/>
      <c r="O38" s="299" t="s">
        <v>315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398</v>
      </c>
      <c r="J39" s="50">
        <v>43375</v>
      </c>
      <c r="K39" s="4" t="s">
        <v>399</v>
      </c>
      <c r="L39" s="161"/>
    </row>
    <row r="40" spans="1:256" ht="27" hidden="1" customHeight="1">
      <c r="A40" s="194"/>
      <c r="B40" s="194"/>
      <c r="C40" s="194"/>
      <c r="D40" s="194">
        <f>244.5</f>
        <v>244.5</v>
      </c>
      <c r="E40" s="194"/>
      <c r="F40" s="194"/>
      <c r="G40" s="2">
        <f t="shared" ref="G40:G41" si="5">SUM(A40:E40)</f>
        <v>244.5</v>
      </c>
      <c r="H40" s="4"/>
      <c r="I40" s="4" t="s">
        <v>400</v>
      </c>
      <c r="J40" s="50">
        <v>43399</v>
      </c>
      <c r="K40" s="287" t="s">
        <v>401</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324</v>
      </c>
      <c r="J41" s="50">
        <v>43366</v>
      </c>
      <c r="K41" s="8" t="s">
        <v>325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326</v>
      </c>
      <c r="J42" s="10">
        <v>43366</v>
      </c>
      <c r="K42" s="45" t="s">
        <v>327</v>
      </c>
      <c r="L42" s="16"/>
      <c r="M42" s="4"/>
      <c r="N42" s="4"/>
      <c r="O42" s="250" t="s">
        <v>315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402</v>
      </c>
      <c r="J43" s="50">
        <v>43416</v>
      </c>
      <c r="K43" s="287" t="s">
        <v>403</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402</v>
      </c>
      <c r="J44" s="50">
        <v>43417</v>
      </c>
      <c r="K44" s="287" t="s">
        <v>404</v>
      </c>
      <c r="M44" s="4"/>
      <c r="N44" s="246"/>
      <c r="O44" s="250"/>
      <c r="Q44" s="250"/>
    </row>
    <row r="45" spans="1:256" s="41" customFormat="1" ht="22.5" hidden="1" customHeight="1">
      <c r="A45" s="44"/>
      <c r="B45" s="44"/>
      <c r="C45" s="44"/>
      <c r="D45" s="44">
        <v>9.8000000000000007</v>
      </c>
      <c r="E45" s="44"/>
      <c r="F45" s="44"/>
      <c r="G45" s="108">
        <f t="shared" si="8"/>
        <v>9.8000000000000007</v>
      </c>
      <c r="H45" s="4"/>
      <c r="I45" s="4" t="s">
        <v>405</v>
      </c>
      <c r="J45" s="50">
        <v>43443</v>
      </c>
      <c r="K45" s="287" t="s">
        <v>406</v>
      </c>
      <c r="M45" s="250" t="s">
        <v>407</v>
      </c>
      <c r="N45" s="246"/>
      <c r="O45" s="250"/>
      <c r="Q45" s="250"/>
    </row>
    <row r="46" spans="1:256" s="41" customFormat="1" ht="22.5" hidden="1" customHeight="1">
      <c r="A46" s="44"/>
      <c r="B46" s="44"/>
      <c r="C46" s="44"/>
      <c r="D46" s="44">
        <v>53.3</v>
      </c>
      <c r="E46" s="44"/>
      <c r="F46" s="44"/>
      <c r="G46" s="108">
        <f t="shared" si="8"/>
        <v>53.3</v>
      </c>
      <c r="H46" s="4"/>
      <c r="I46" s="4" t="s">
        <v>405</v>
      </c>
      <c r="J46" s="50">
        <v>43375</v>
      </c>
      <c r="K46" s="287" t="s">
        <v>408</v>
      </c>
      <c r="M46" s="250" t="s">
        <v>407</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409</v>
      </c>
      <c r="J47" s="50">
        <v>43415</v>
      </c>
      <c r="K47" s="287" t="s">
        <v>410</v>
      </c>
      <c r="L47" s="250"/>
      <c r="M47" s="250" t="s">
        <v>407</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411</v>
      </c>
      <c r="J48" s="50">
        <v>43416</v>
      </c>
      <c r="K48" s="287" t="s">
        <v>412</v>
      </c>
      <c r="L48" s="250" t="s">
        <v>407</v>
      </c>
      <c r="M48" s="250" t="s">
        <v>407</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413</v>
      </c>
      <c r="J49" s="50">
        <v>43415</v>
      </c>
      <c r="K49" s="287" t="s">
        <v>414</v>
      </c>
      <c r="L49" s="250" t="s">
        <v>407</v>
      </c>
      <c r="M49" s="250" t="s">
        <v>407</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415</v>
      </c>
      <c r="J50" s="50">
        <v>43440</v>
      </c>
      <c r="K50" s="287" t="s">
        <v>416</v>
      </c>
      <c r="L50" s="250"/>
      <c r="M50" s="250" t="s">
        <v>407</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369</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305</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43" t="s">
        <v>306</v>
      </c>
      <c r="B59" s="543"/>
      <c r="C59" s="543"/>
      <c r="D59" s="543"/>
      <c r="E59" s="543"/>
      <c r="F59" s="543"/>
      <c r="G59" s="543"/>
      <c r="H59" s="543"/>
      <c r="I59" s="543"/>
      <c r="J59" s="543"/>
      <c r="K59" s="543"/>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417</v>
      </c>
      <c r="J62" s="50">
        <v>43708</v>
      </c>
      <c r="K62" s="287" t="s">
        <v>418</v>
      </c>
      <c r="N62" s="8"/>
      <c r="P62" s="134"/>
    </row>
    <row r="63" spans="1:256" s="4" customFormat="1" ht="13.15" hidden="1">
      <c r="A63" s="194"/>
      <c r="B63" s="194"/>
      <c r="C63" s="194"/>
      <c r="D63" s="194">
        <v>121</v>
      </c>
      <c r="E63" s="194"/>
      <c r="F63" s="194"/>
      <c r="G63" s="2">
        <f t="shared" si="12"/>
        <v>121</v>
      </c>
      <c r="I63" s="240" t="s">
        <v>417</v>
      </c>
      <c r="J63" s="50">
        <v>43708</v>
      </c>
      <c r="K63" s="287" t="s">
        <v>419</v>
      </c>
      <c r="L63" s="250"/>
      <c r="Q63" s="250"/>
    </row>
    <row r="64" spans="1:256" s="4" customFormat="1" ht="11.25" hidden="1" customHeight="1">
      <c r="D64" s="4">
        <f>398.13/7</f>
        <v>56.875714285714288</v>
      </c>
      <c r="G64" s="2">
        <f t="shared" si="12"/>
        <v>56.875714285714288</v>
      </c>
      <c r="I64" s="240" t="s">
        <v>420</v>
      </c>
      <c r="J64" s="50">
        <v>43709</v>
      </c>
      <c r="K64" s="8" t="s">
        <v>421</v>
      </c>
      <c r="N64" s="8"/>
      <c r="P64" s="134"/>
    </row>
    <row r="65" spans="1:18" s="4" customFormat="1" ht="13.15" hidden="1">
      <c r="A65" s="194"/>
      <c r="B65" s="194"/>
      <c r="C65" s="194"/>
      <c r="E65" s="194">
        <f>48.02/7</f>
        <v>6.86</v>
      </c>
      <c r="F65" s="194"/>
      <c r="G65" s="2">
        <f t="shared" si="12"/>
        <v>6.86</v>
      </c>
      <c r="I65" s="240" t="s">
        <v>420</v>
      </c>
      <c r="J65" s="50">
        <v>43709</v>
      </c>
      <c r="K65" s="8"/>
      <c r="L65" s="250"/>
      <c r="Q65" s="250"/>
    </row>
    <row r="66" spans="1:18" s="4" customFormat="1" ht="11.25" hidden="1" customHeight="1">
      <c r="E66" s="4">
        <f>58.65/4</f>
        <v>14.6625</v>
      </c>
      <c r="G66" s="2">
        <f t="shared" si="12"/>
        <v>14.6625</v>
      </c>
      <c r="I66" s="240" t="s">
        <v>420</v>
      </c>
      <c r="J66" s="50">
        <v>43710</v>
      </c>
      <c r="K66" s="8" t="s">
        <v>422</v>
      </c>
      <c r="N66" s="8"/>
      <c r="P66" s="134"/>
    </row>
    <row r="67" spans="1:18" s="4" customFormat="1" ht="13.15" hidden="1">
      <c r="D67" s="4">
        <f>850.06/4</f>
        <v>212.51499999999999</v>
      </c>
      <c r="G67" s="2">
        <f t="shared" si="12"/>
        <v>212.51499999999999</v>
      </c>
      <c r="I67" s="240" t="s">
        <v>417</v>
      </c>
      <c r="J67" s="50">
        <v>43710</v>
      </c>
      <c r="K67" s="287" t="s">
        <v>423</v>
      </c>
      <c r="N67" s="8"/>
      <c r="P67" s="134"/>
    </row>
    <row r="68" spans="1:18" s="4" customFormat="1" ht="13.15" hidden="1">
      <c r="E68" s="4">
        <f>130/1.2*0.75</f>
        <v>81.25</v>
      </c>
      <c r="G68" s="2">
        <f t="shared" si="12"/>
        <v>81.25</v>
      </c>
      <c r="I68" s="240" t="s">
        <v>329</v>
      </c>
      <c r="J68" s="50">
        <v>43729</v>
      </c>
      <c r="K68" s="287" t="s">
        <v>330</v>
      </c>
      <c r="N68" s="8"/>
      <c r="P68" s="134"/>
    </row>
    <row r="69" spans="1:18" s="4" customFormat="1" ht="12" hidden="1" customHeight="1">
      <c r="D69" s="4">
        <v>88.13</v>
      </c>
      <c r="G69" s="2">
        <f t="shared" si="12"/>
        <v>88.13</v>
      </c>
      <c r="I69" s="240" t="s">
        <v>424</v>
      </c>
      <c r="J69" s="50">
        <v>43856</v>
      </c>
      <c r="K69" s="287" t="s">
        <v>368</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425</v>
      </c>
      <c r="J71" s="50">
        <v>43919</v>
      </c>
      <c r="K71" s="270" t="s">
        <v>426</v>
      </c>
      <c r="N71" s="8"/>
      <c r="P71" s="134"/>
      <c r="R71" s="4" t="s">
        <v>427</v>
      </c>
    </row>
    <row r="72" spans="1:18" s="4" customFormat="1" ht="25.9" hidden="1">
      <c r="D72" s="4">
        <v>-1036.17</v>
      </c>
      <c r="G72" s="271">
        <f t="shared" si="12"/>
        <v>-1036.17</v>
      </c>
      <c r="I72" s="240" t="s">
        <v>428</v>
      </c>
      <c r="J72" s="50">
        <v>43919</v>
      </c>
      <c r="K72" s="270" t="s">
        <v>429</v>
      </c>
      <c r="N72" s="8"/>
      <c r="P72" s="134"/>
      <c r="R72" s="4" t="s">
        <v>427</v>
      </c>
    </row>
    <row r="73" spans="1:18" s="4" customFormat="1" ht="13.15" hidden="1">
      <c r="C73" s="4">
        <v>13.95</v>
      </c>
      <c r="G73" s="271">
        <f t="shared" si="12"/>
        <v>13.95</v>
      </c>
      <c r="I73" s="240" t="s">
        <v>430</v>
      </c>
      <c r="J73" s="50">
        <v>43732</v>
      </c>
      <c r="K73" s="270" t="s">
        <v>431</v>
      </c>
      <c r="N73" s="8"/>
      <c r="P73" s="134"/>
    </row>
    <row r="74" spans="1:18" s="4" customFormat="1" ht="13.15" hidden="1">
      <c r="E74" s="4">
        <v>258</v>
      </c>
      <c r="G74" s="271">
        <f>SUM(A74:E74)</f>
        <v>258</v>
      </c>
      <c r="I74" s="240" t="s">
        <v>432</v>
      </c>
      <c r="J74" s="50">
        <v>43866</v>
      </c>
      <c r="K74" s="282" t="s">
        <v>433</v>
      </c>
      <c r="N74" s="8"/>
      <c r="P74" s="134"/>
    </row>
    <row r="75" spans="1:18" s="4" customFormat="1" ht="13.15" hidden="1">
      <c r="D75" s="4">
        <v>68.5</v>
      </c>
      <c r="G75" s="271">
        <f>SUM(A75:E75)</f>
        <v>68.5</v>
      </c>
      <c r="I75" s="240" t="s">
        <v>432</v>
      </c>
      <c r="J75" s="50">
        <v>43866</v>
      </c>
      <c r="K75" s="270" t="s">
        <v>434</v>
      </c>
      <c r="N75" s="8"/>
      <c r="P75" s="134"/>
    </row>
    <row r="76" spans="1:18" s="4" customFormat="1" ht="13.15" hidden="1">
      <c r="D76" s="4">
        <v>234</v>
      </c>
      <c r="G76" s="271">
        <f>SUM(A76:E76)</f>
        <v>234</v>
      </c>
      <c r="I76" s="240" t="s">
        <v>435</v>
      </c>
      <c r="J76" s="50">
        <v>43879</v>
      </c>
      <c r="K76" s="270" t="s">
        <v>436</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369</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43" t="s">
        <v>306</v>
      </c>
      <c r="B85" s="543"/>
      <c r="C85" s="543"/>
      <c r="D85" s="543"/>
      <c r="E85" s="543"/>
      <c r="F85" s="543"/>
      <c r="G85" s="543"/>
      <c r="H85" s="543"/>
      <c r="I85" s="543"/>
      <c r="J85" s="543"/>
      <c r="K85" s="543"/>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307</v>
      </c>
      <c r="H87" s="58"/>
      <c r="I87" s="51" t="s">
        <v>308</v>
      </c>
      <c r="J87" s="51" t="s">
        <v>53</v>
      </c>
      <c r="K87" s="51" t="s">
        <v>309</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437</v>
      </c>
      <c r="B1" s="100"/>
      <c r="C1" s="100"/>
      <c r="D1" s="100"/>
      <c r="E1" s="100"/>
      <c r="G1" s="2"/>
      <c r="J1" s="10"/>
      <c r="M1" s="80" t="s">
        <v>300</v>
      </c>
      <c r="Q1" s="107"/>
    </row>
    <row r="2" spans="1:43" s="2" customFormat="1" ht="13.5" hidden="1" customHeight="1">
      <c r="A2" s="102" t="s">
        <v>334</v>
      </c>
      <c r="B2" s="100"/>
      <c r="C2" s="100"/>
      <c r="D2" s="102"/>
      <c r="E2" s="102"/>
      <c r="J2" s="3"/>
      <c r="M2" s="77" t="s">
        <v>302</v>
      </c>
      <c r="Q2" s="172"/>
    </row>
    <row r="3" spans="1:43" s="2" customFormat="1" ht="13.5" hidden="1" customHeight="1">
      <c r="A3" s="100" t="s">
        <v>303</v>
      </c>
      <c r="B3" s="100"/>
      <c r="C3" s="100"/>
      <c r="D3" s="100"/>
      <c r="E3" s="100"/>
      <c r="J3" s="3"/>
      <c r="M3" s="77" t="s">
        <v>304</v>
      </c>
      <c r="Q3" s="172"/>
    </row>
    <row r="4" spans="1:43" s="2" customFormat="1" ht="13.5" hidden="1" customHeight="1">
      <c r="J4" s="3"/>
      <c r="M4" s="77"/>
      <c r="Q4" s="172"/>
    </row>
    <row r="5" spans="1:43" s="4" customFormat="1" ht="13.5" hidden="1" customHeight="1">
      <c r="A5" s="4" t="s">
        <v>305</v>
      </c>
      <c r="C5" s="6">
        <v>43190</v>
      </c>
      <c r="D5" s="2"/>
      <c r="E5" s="2"/>
      <c r="F5" s="2"/>
      <c r="G5" s="2"/>
      <c r="H5" s="2"/>
      <c r="I5" s="2"/>
      <c r="J5" s="3"/>
      <c r="K5" s="2"/>
      <c r="M5" s="80"/>
      <c r="Q5" s="107"/>
    </row>
    <row r="6" spans="1:43" s="4" customFormat="1" ht="36.950000000000003" hidden="1" customHeight="1">
      <c r="A6" s="543" t="s">
        <v>306</v>
      </c>
      <c r="B6" s="543"/>
      <c r="C6" s="543"/>
      <c r="D6" s="543"/>
      <c r="E6" s="543"/>
      <c r="F6" s="543"/>
      <c r="G6" s="543"/>
      <c r="H6" s="543"/>
      <c r="I6" s="543"/>
      <c r="J6" s="543"/>
      <c r="K6" s="543"/>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307</v>
      </c>
      <c r="H8" s="7"/>
      <c r="I8" s="7" t="s">
        <v>308</v>
      </c>
      <c r="J8" s="9" t="s">
        <v>53</v>
      </c>
      <c r="K8" s="7" t="s">
        <v>309</v>
      </c>
      <c r="M8" s="80"/>
      <c r="Q8" s="107"/>
    </row>
    <row r="9" spans="1:43" s="18" customFormat="1" ht="30" hidden="1" customHeight="1">
      <c r="A9" s="44"/>
      <c r="B9" s="44"/>
      <c r="C9" s="44"/>
      <c r="D9" s="44"/>
      <c r="E9" s="44">
        <f>108.33*0.75</f>
        <v>81.247500000000002</v>
      </c>
      <c r="F9" s="44"/>
      <c r="G9" s="108">
        <f t="shared" ref="G9:G15" si="0">SUM(A9:E9)</f>
        <v>81.247500000000002</v>
      </c>
      <c r="H9" s="4"/>
      <c r="I9" s="4" t="s">
        <v>438</v>
      </c>
      <c r="J9" s="10">
        <v>43002</v>
      </c>
      <c r="K9" s="4" t="s">
        <v>439</v>
      </c>
      <c r="L9" s="41"/>
      <c r="M9" s="81"/>
      <c r="N9" s="41"/>
      <c r="O9" s="120" t="s">
        <v>315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362</v>
      </c>
      <c r="J10" s="10">
        <v>43001</v>
      </c>
      <c r="K10" s="4" t="s">
        <v>361</v>
      </c>
      <c r="L10" s="4"/>
      <c r="M10" s="80"/>
      <c r="N10" s="4"/>
      <c r="O10" s="120" t="s">
        <v>315</v>
      </c>
      <c r="P10" s="4"/>
    </row>
    <row r="11" spans="1:43" s="18" customFormat="1" ht="30" hidden="1" customHeight="1">
      <c r="A11" s="44"/>
      <c r="B11" s="44"/>
      <c r="C11" s="44"/>
      <c r="D11" s="44"/>
      <c r="E11" s="44">
        <v>290</v>
      </c>
      <c r="F11" s="44"/>
      <c r="G11" s="108">
        <f t="shared" si="0"/>
        <v>290</v>
      </c>
      <c r="H11" s="4"/>
      <c r="I11" s="4" t="s">
        <v>362</v>
      </c>
      <c r="J11" s="10">
        <v>43009</v>
      </c>
      <c r="K11" s="4" t="s">
        <v>440</v>
      </c>
      <c r="L11" s="41"/>
      <c r="M11" s="81"/>
      <c r="N11" s="74"/>
      <c r="O11" s="120" t="s">
        <v>315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441</v>
      </c>
      <c r="J12" s="10">
        <v>43009</v>
      </c>
      <c r="K12" s="4" t="s">
        <v>442</v>
      </c>
      <c r="L12" s="41"/>
      <c r="M12" s="81"/>
      <c r="N12" s="74"/>
      <c r="O12" s="120" t="s">
        <v>315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443</v>
      </c>
      <c r="L13" s="41"/>
      <c r="M13" s="81"/>
      <c r="N13" s="74"/>
      <c r="O13" s="126" t="s">
        <v>376</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444</v>
      </c>
      <c r="L14" s="64"/>
      <c r="M14" s="64"/>
      <c r="N14" s="64"/>
      <c r="O14" s="157" t="s">
        <v>394</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437</v>
      </c>
      <c r="B18" s="158"/>
      <c r="C18" s="158"/>
      <c r="D18" s="158"/>
      <c r="E18" s="158"/>
      <c r="G18" s="2"/>
      <c r="J18" s="10"/>
      <c r="M18" s="80" t="s">
        <v>300</v>
      </c>
      <c r="Q18" s="107"/>
    </row>
    <row r="19" spans="1:17" s="2" customFormat="1" ht="13.5" hidden="1" customHeight="1">
      <c r="A19" s="159" t="s">
        <v>334</v>
      </c>
      <c r="B19" s="158"/>
      <c r="C19" s="158"/>
      <c r="D19" s="159"/>
      <c r="E19" s="159"/>
      <c r="J19" s="3"/>
      <c r="M19" s="77" t="s">
        <v>302</v>
      </c>
      <c r="Q19" s="107"/>
    </row>
    <row r="20" spans="1:17" s="2" customFormat="1" ht="13.5" hidden="1" customHeight="1">
      <c r="A20" s="158" t="s">
        <v>321</v>
      </c>
      <c r="B20" s="158"/>
      <c r="C20" s="158"/>
      <c r="D20" s="158"/>
      <c r="E20" s="158"/>
      <c r="J20" s="3"/>
      <c r="M20" s="77" t="s">
        <v>304</v>
      </c>
      <c r="Q20" s="172"/>
    </row>
    <row r="21" spans="1:17" s="2" customFormat="1" ht="13.5" hidden="1" customHeight="1">
      <c r="J21" s="3"/>
      <c r="M21" s="77"/>
      <c r="Q21" s="172"/>
    </row>
    <row r="22" spans="1:17" s="4" customFormat="1" ht="13.5" hidden="1" customHeight="1">
      <c r="A22" s="4" t="s">
        <v>305</v>
      </c>
      <c r="C22" s="6">
        <f>'SUMMARY 2018.19'!B2</f>
        <v>43555</v>
      </c>
      <c r="D22" s="2"/>
      <c r="E22" s="2"/>
      <c r="F22" s="2"/>
      <c r="G22" s="2"/>
      <c r="H22" s="2"/>
      <c r="I22" s="2"/>
      <c r="J22" s="3"/>
      <c r="K22" s="2"/>
      <c r="M22" s="80"/>
      <c r="Q22" s="107"/>
    </row>
    <row r="23" spans="1:17" s="4" customFormat="1" ht="36.950000000000003" hidden="1" customHeight="1">
      <c r="A23" s="543" t="s">
        <v>306</v>
      </c>
      <c r="B23" s="543"/>
      <c r="C23" s="543"/>
      <c r="D23" s="543"/>
      <c r="E23" s="543"/>
      <c r="F23" s="543"/>
      <c r="G23" s="543"/>
      <c r="H23" s="543"/>
      <c r="I23" s="543"/>
      <c r="J23" s="543"/>
      <c r="K23" s="543"/>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307</v>
      </c>
      <c r="H25" s="7"/>
      <c r="I25" s="7" t="s">
        <v>308</v>
      </c>
      <c r="J25" s="9" t="s">
        <v>53</v>
      </c>
      <c r="K25" s="7" t="s">
        <v>309</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445</v>
      </c>
      <c r="M26" s="81"/>
      <c r="O26" s="120" t="s">
        <v>446</v>
      </c>
      <c r="Q26" s="126" t="s">
        <v>447</v>
      </c>
    </row>
    <row r="27" spans="1:17" s="41" customFormat="1" ht="28.5" hidden="1" customHeight="1">
      <c r="A27" s="44"/>
      <c r="B27" s="44"/>
      <c r="C27" s="44"/>
      <c r="D27" s="44"/>
      <c r="E27" s="44">
        <v>561.04999999999995</v>
      </c>
      <c r="F27" s="44"/>
      <c r="G27" s="108">
        <f t="shared" si="1"/>
        <v>561.04999999999995</v>
      </c>
      <c r="H27" s="4"/>
      <c r="I27" s="4" t="s">
        <v>448</v>
      </c>
      <c r="J27" s="10">
        <v>43211</v>
      </c>
      <c r="K27" s="8" t="s">
        <v>449</v>
      </c>
      <c r="M27" s="81"/>
      <c r="N27" s="74"/>
      <c r="O27" s="120" t="s">
        <v>446</v>
      </c>
      <c r="Q27" s="126" t="s">
        <v>447</v>
      </c>
    </row>
    <row r="28" spans="1:17" s="4" customFormat="1" ht="28.5" hidden="1" customHeight="1">
      <c r="A28" s="63"/>
      <c r="B28" s="63"/>
      <c r="C28" s="63"/>
      <c r="D28" s="44">
        <v>227.7</v>
      </c>
      <c r="E28" s="44"/>
      <c r="F28" s="62"/>
      <c r="G28" s="146">
        <f t="shared" si="1"/>
        <v>227.7</v>
      </c>
      <c r="I28" s="75">
        <v>5109323359</v>
      </c>
      <c r="J28" s="10">
        <v>43216</v>
      </c>
      <c r="K28" s="8" t="s">
        <v>450</v>
      </c>
      <c r="M28" s="80"/>
      <c r="O28" s="120" t="s">
        <v>446</v>
      </c>
      <c r="Q28" s="126" t="s">
        <v>447</v>
      </c>
    </row>
    <row r="29" spans="1:17" s="41" customFormat="1" ht="28.5" hidden="1" customHeight="1">
      <c r="A29" s="44"/>
      <c r="B29" s="44"/>
      <c r="C29" s="44"/>
      <c r="E29" s="44">
        <f>43.73/3</f>
        <v>14.576666666666666</v>
      </c>
      <c r="F29" s="44"/>
      <c r="G29" s="108">
        <f t="shared" si="1"/>
        <v>14.576666666666666</v>
      </c>
      <c r="H29" s="4"/>
      <c r="I29" s="4" t="s">
        <v>448</v>
      </c>
      <c r="J29" s="10">
        <v>43214</v>
      </c>
      <c r="K29" s="8" t="s">
        <v>451</v>
      </c>
      <c r="M29" s="81"/>
      <c r="N29" s="74"/>
      <c r="O29" s="120" t="s">
        <v>446</v>
      </c>
      <c r="Q29" s="126" t="s">
        <v>447</v>
      </c>
    </row>
    <row r="30" spans="1:17" s="41" customFormat="1" ht="28.5" hidden="1" customHeight="1">
      <c r="A30" s="44"/>
      <c r="B30" s="44"/>
      <c r="C30" s="44"/>
      <c r="D30" s="44"/>
      <c r="E30" s="44">
        <f>1204.94/3</f>
        <v>401.6466666666667</v>
      </c>
      <c r="F30" s="44"/>
      <c r="G30" s="108">
        <f t="shared" si="1"/>
        <v>401.6466666666667</v>
      </c>
      <c r="H30" s="4"/>
      <c r="I30" s="4" t="s">
        <v>448</v>
      </c>
      <c r="J30" s="10">
        <v>43214</v>
      </c>
      <c r="K30" s="8" t="s">
        <v>452</v>
      </c>
      <c r="M30" s="81"/>
      <c r="N30" s="74"/>
      <c r="O30" s="120" t="s">
        <v>446</v>
      </c>
      <c r="Q30" s="126" t="s">
        <v>447</v>
      </c>
    </row>
    <row r="31" spans="1:17" s="41" customFormat="1" ht="28.5" hidden="1" customHeight="1">
      <c r="A31" s="44"/>
      <c r="B31" s="44"/>
      <c r="C31" s="44"/>
      <c r="D31" s="44"/>
      <c r="E31" s="44">
        <f>840.47/3</f>
        <v>280.15666666666669</v>
      </c>
      <c r="F31" s="44"/>
      <c r="G31" s="108">
        <f t="shared" si="1"/>
        <v>280.15666666666669</v>
      </c>
      <c r="H31" s="4"/>
      <c r="I31" s="4" t="s">
        <v>448</v>
      </c>
      <c r="J31" s="10">
        <v>43216</v>
      </c>
      <c r="K31" s="8" t="s">
        <v>453</v>
      </c>
      <c r="M31" s="81"/>
      <c r="N31" s="74"/>
      <c r="O31" s="120" t="s">
        <v>446</v>
      </c>
      <c r="Q31" s="126" t="s">
        <v>447</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454</v>
      </c>
      <c r="M32" s="81"/>
      <c r="N32" s="74"/>
      <c r="O32" s="120"/>
      <c r="Q32" s="126" t="s">
        <v>447</v>
      </c>
    </row>
    <row r="33" spans="1:30" s="41" customFormat="1" ht="29.25" hidden="1" customHeight="1">
      <c r="A33" s="44"/>
      <c r="B33" s="44"/>
      <c r="C33" s="44"/>
      <c r="D33" s="44"/>
      <c r="E33" s="44">
        <f>222*0.75</f>
        <v>166.5</v>
      </c>
      <c r="F33" s="44"/>
      <c r="G33" s="108">
        <f t="shared" si="1"/>
        <v>166.5</v>
      </c>
      <c r="H33" s="4"/>
      <c r="I33" s="75" t="s">
        <v>324</v>
      </c>
      <c r="J33" s="10">
        <v>43365</v>
      </c>
      <c r="K33" s="8" t="s">
        <v>455</v>
      </c>
      <c r="M33" s="81"/>
      <c r="N33" s="74"/>
      <c r="O33" s="120"/>
      <c r="Q33" s="126"/>
    </row>
    <row r="34" spans="1:30" ht="30" hidden="1" customHeight="1">
      <c r="A34" s="40"/>
      <c r="B34" s="40"/>
      <c r="C34" s="40"/>
      <c r="D34" s="40"/>
      <c r="E34" s="40">
        <f>91.67*0.75</f>
        <v>68.752499999999998</v>
      </c>
      <c r="F34" s="40"/>
      <c r="G34" s="146">
        <f t="shared" si="1"/>
        <v>68.752499999999998</v>
      </c>
      <c r="H34" s="4"/>
      <c r="I34" s="4" t="s">
        <v>326</v>
      </c>
      <c r="J34" s="10">
        <v>43366</v>
      </c>
      <c r="K34" s="45" t="s">
        <v>327</v>
      </c>
      <c r="M34" s="80"/>
      <c r="N34" s="4"/>
      <c r="O34" s="120" t="s">
        <v>315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456</v>
      </c>
      <c r="J35" s="10">
        <v>43439</v>
      </c>
      <c r="K35" s="8" t="s">
        <v>457</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458</v>
      </c>
      <c r="B41" s="247"/>
      <c r="C41" s="247"/>
      <c r="D41" s="247"/>
      <c r="E41" s="247"/>
      <c r="G41" s="2"/>
      <c r="J41" s="10"/>
      <c r="M41" s="80" t="s">
        <v>300</v>
      </c>
      <c r="Q41" s="107"/>
    </row>
    <row r="42" spans="1:30" s="2" customFormat="1" ht="13.5" customHeight="1">
      <c r="A42" s="248" t="s">
        <v>334</v>
      </c>
      <c r="B42" s="247"/>
      <c r="C42" s="247"/>
      <c r="D42" s="248"/>
      <c r="E42" s="248"/>
      <c r="J42" s="3"/>
      <c r="M42" s="77" t="s">
        <v>302</v>
      </c>
      <c r="Q42" s="107"/>
    </row>
    <row r="43" spans="1:30" s="2" customFormat="1" ht="13.5" customHeight="1">
      <c r="A43" s="247" t="s">
        <v>328</v>
      </c>
      <c r="B43" s="247"/>
      <c r="C43" s="247"/>
      <c r="D43" s="247"/>
      <c r="E43" s="247"/>
      <c r="J43" s="3"/>
      <c r="M43" s="77" t="s">
        <v>304</v>
      </c>
      <c r="Q43" s="172"/>
    </row>
    <row r="44" spans="1:30" s="2" customFormat="1" ht="13.5" customHeight="1">
      <c r="J44" s="3"/>
      <c r="M44" s="77"/>
      <c r="Q44" s="172"/>
    </row>
    <row r="45" spans="1:30" s="4" customFormat="1" ht="13.5" customHeight="1">
      <c r="A45" s="4" t="s">
        <v>305</v>
      </c>
      <c r="C45" s="6">
        <f>'[3]SUMMARY 2019.20'!$B$2</f>
        <v>43921</v>
      </c>
      <c r="D45" s="2"/>
      <c r="E45" s="2"/>
      <c r="F45" s="2"/>
      <c r="G45" s="2"/>
      <c r="H45" s="2"/>
      <c r="I45" s="2"/>
      <c r="J45" s="3"/>
      <c r="K45" s="2"/>
      <c r="M45" s="80"/>
      <c r="Q45" s="107"/>
    </row>
    <row r="46" spans="1:30" s="4" customFormat="1" ht="36.950000000000003" customHeight="1">
      <c r="A46" s="543" t="s">
        <v>306</v>
      </c>
      <c r="B46" s="543"/>
      <c r="C46" s="543"/>
      <c r="D46" s="543"/>
      <c r="E46" s="543"/>
      <c r="F46" s="543"/>
      <c r="G46" s="543"/>
      <c r="H46" s="543"/>
      <c r="I46" s="543"/>
      <c r="J46" s="543"/>
      <c r="K46" s="543"/>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307</v>
      </c>
      <c r="H48" s="7"/>
      <c r="I48" s="7" t="s">
        <v>308</v>
      </c>
      <c r="J48" s="9" t="s">
        <v>53</v>
      </c>
      <c r="K48" s="7" t="s">
        <v>309</v>
      </c>
      <c r="M48" s="80"/>
      <c r="Q48" s="107"/>
    </row>
    <row r="49" spans="1:67" s="41" customFormat="1" ht="25.9">
      <c r="A49" s="44"/>
      <c r="B49" s="44"/>
      <c r="C49" s="44">
        <v>71.75</v>
      </c>
      <c r="D49" s="44"/>
      <c r="E49" s="44"/>
      <c r="F49" s="44"/>
      <c r="G49" s="108">
        <f>SUM(A49:E49)</f>
        <v>71.75</v>
      </c>
      <c r="H49" s="4"/>
      <c r="I49" s="75" t="s">
        <v>459</v>
      </c>
      <c r="J49" s="10">
        <v>43640</v>
      </c>
      <c r="K49" s="45" t="s">
        <v>460</v>
      </c>
      <c r="M49" s="81"/>
      <c r="O49" s="120"/>
      <c r="Q49" s="126"/>
      <c r="BO49" s="4"/>
    </row>
    <row r="50" spans="1:67" s="4" customFormat="1" ht="13.15">
      <c r="E50" s="4">
        <f>712.58*N50</f>
        <v>641.322</v>
      </c>
      <c r="G50" s="2">
        <f>SUM(A50:E50)</f>
        <v>641.322</v>
      </c>
      <c r="I50" s="75" t="s">
        <v>461</v>
      </c>
      <c r="J50" s="50">
        <v>43729</v>
      </c>
      <c r="K50" s="8" t="s">
        <v>365</v>
      </c>
      <c r="L50" s="126"/>
      <c r="M50" s="4" t="s">
        <v>462</v>
      </c>
      <c r="N50" s="8">
        <f>'Conf Party reduction'!B1</f>
        <v>0.9</v>
      </c>
      <c r="P50" s="134"/>
    </row>
    <row r="51" spans="1:67" s="4" customFormat="1" ht="13.15">
      <c r="E51" s="4">
        <f>110/1.2*N51</f>
        <v>68.75</v>
      </c>
      <c r="G51" s="2">
        <f>SUM(A51:E51)</f>
        <v>68.75</v>
      </c>
      <c r="I51" s="75" t="s">
        <v>329</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463</v>
      </c>
      <c r="J52" s="10">
        <v>43732</v>
      </c>
      <c r="K52" s="8" t="s">
        <v>464</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465</v>
      </c>
      <c r="B1" s="100"/>
      <c r="C1" s="100"/>
      <c r="D1" s="100"/>
      <c r="E1" s="100"/>
      <c r="J1" s="10"/>
      <c r="L1" s="128"/>
      <c r="M1" s="80" t="s">
        <v>300</v>
      </c>
    </row>
    <row r="2" spans="1:13" s="2" customFormat="1" ht="13.5" hidden="1" customHeight="1">
      <c r="A2" s="102" t="s">
        <v>466</v>
      </c>
      <c r="B2" s="100"/>
      <c r="C2" s="100"/>
      <c r="D2" s="102"/>
      <c r="E2" s="102"/>
      <c r="J2" s="3"/>
      <c r="L2" s="129"/>
      <c r="M2" s="77" t="s">
        <v>302</v>
      </c>
    </row>
    <row r="3" spans="1:13" s="2" customFormat="1" ht="13.5" hidden="1" customHeight="1">
      <c r="A3" s="100" t="s">
        <v>303</v>
      </c>
      <c r="B3" s="100"/>
      <c r="C3" s="100"/>
      <c r="D3" s="100"/>
      <c r="E3" s="100"/>
      <c r="J3" s="3"/>
      <c r="L3" s="129"/>
      <c r="M3" s="77" t="s">
        <v>304</v>
      </c>
    </row>
    <row r="4" spans="1:13" s="2" customFormat="1" ht="13.5" hidden="1" customHeight="1">
      <c r="J4" s="3"/>
      <c r="L4" s="129"/>
      <c r="M4" s="77"/>
    </row>
    <row r="5" spans="1:13" s="4" customFormat="1" ht="13.5" hidden="1" customHeight="1">
      <c r="A5" s="4" t="s">
        <v>305</v>
      </c>
      <c r="C5" s="6">
        <v>43190</v>
      </c>
      <c r="D5" s="2"/>
      <c r="E5" s="2"/>
      <c r="F5" s="2"/>
      <c r="G5" s="2"/>
      <c r="H5" s="2"/>
      <c r="I5" s="2"/>
      <c r="J5" s="3"/>
      <c r="K5" s="2"/>
      <c r="L5" s="128"/>
      <c r="M5" s="80"/>
    </row>
    <row r="6" spans="1:13" s="4" customFormat="1" ht="36.950000000000003" hidden="1" customHeight="1">
      <c r="A6" s="543" t="s">
        <v>306</v>
      </c>
      <c r="B6" s="543"/>
      <c r="C6" s="543"/>
      <c r="D6" s="543"/>
      <c r="E6" s="543"/>
      <c r="F6" s="543"/>
      <c r="G6" s="543"/>
      <c r="H6" s="543"/>
      <c r="I6" s="543"/>
      <c r="J6" s="543"/>
      <c r="K6" s="543"/>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307</v>
      </c>
      <c r="H8" s="58"/>
      <c r="I8" s="57" t="s">
        <v>308</v>
      </c>
      <c r="J8" s="56" t="s">
        <v>53</v>
      </c>
      <c r="K8" s="58" t="s">
        <v>309</v>
      </c>
      <c r="M8" s="79">
        <v>0</v>
      </c>
    </row>
    <row r="9" spans="1:13" ht="29.25" hidden="1" customHeight="1">
      <c r="A9" s="61"/>
      <c r="B9" s="61"/>
      <c r="C9" s="61">
        <v>86.1</v>
      </c>
      <c r="D9" s="61"/>
      <c r="E9" s="61"/>
      <c r="F9" s="57"/>
      <c r="G9" s="57">
        <f>SUM(A9:E9)</f>
        <v>86.1</v>
      </c>
      <c r="H9" s="58"/>
      <c r="I9" s="61" t="s">
        <v>467</v>
      </c>
      <c r="J9" s="65">
        <v>43021</v>
      </c>
      <c r="K9" s="127" t="s">
        <v>468</v>
      </c>
      <c r="L9" s="131" t="s">
        <v>376</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469</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470</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303</v>
      </c>
      <c r="B3" s="104"/>
      <c r="C3" s="104"/>
      <c r="D3" s="104"/>
      <c r="E3" s="295"/>
      <c r="I3" s="142"/>
      <c r="J3" s="3"/>
    </row>
    <row r="4" spans="1:15" s="2" customFormat="1" ht="13.5" hidden="1" customHeight="1">
      <c r="E4" s="108"/>
      <c r="I4" s="142"/>
      <c r="J4" s="3"/>
    </row>
    <row r="5" spans="1:15" s="4" customFormat="1" ht="13.5" hidden="1" customHeight="1">
      <c r="A5" s="4" t="s">
        <v>305</v>
      </c>
      <c r="C5" s="6">
        <v>43190</v>
      </c>
      <c r="D5" s="2"/>
      <c r="E5" s="108"/>
      <c r="F5" s="2"/>
      <c r="G5" s="2"/>
      <c r="H5" s="2"/>
      <c r="I5" s="142"/>
      <c r="J5" s="3"/>
      <c r="K5" s="2"/>
    </row>
    <row r="6" spans="1:15" s="4" customFormat="1" ht="36.950000000000003" hidden="1" customHeight="1">
      <c r="A6" s="543" t="s">
        <v>306</v>
      </c>
      <c r="B6" s="543"/>
      <c r="C6" s="543"/>
      <c r="D6" s="543"/>
      <c r="E6" s="543"/>
      <c r="F6" s="543"/>
      <c r="G6" s="543"/>
      <c r="H6" s="543"/>
      <c r="I6" s="543"/>
      <c r="J6" s="543"/>
      <c r="K6" s="543"/>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307</v>
      </c>
      <c r="H8" s="51"/>
      <c r="I8" s="51" t="s">
        <v>308</v>
      </c>
      <c r="J8" s="52" t="s">
        <v>53</v>
      </c>
      <c r="K8" s="51" t="s">
        <v>309</v>
      </c>
    </row>
    <row r="9" spans="1:15" ht="30" hidden="1" customHeight="1">
      <c r="A9" s="40"/>
      <c r="B9" s="40"/>
      <c r="C9" s="40">
        <f>139.9/2</f>
        <v>69.95</v>
      </c>
      <c r="D9" s="40"/>
      <c r="E9" s="40"/>
      <c r="F9" s="40"/>
      <c r="G9" s="146">
        <f t="shared" ref="G9:G15" si="0">SUM(A9:E9)</f>
        <v>69.95</v>
      </c>
      <c r="H9" s="4"/>
      <c r="I9" s="144" t="s">
        <v>310</v>
      </c>
      <c r="J9" s="50">
        <v>42993</v>
      </c>
      <c r="K9" s="45" t="s">
        <v>311</v>
      </c>
      <c r="L9" s="250" t="s">
        <v>471</v>
      </c>
      <c r="M9" s="4"/>
      <c r="N9" s="4"/>
    </row>
    <row r="10" spans="1:15" ht="30" hidden="1" customHeight="1">
      <c r="A10" s="62"/>
      <c r="B10" s="43"/>
      <c r="C10" s="62"/>
      <c r="D10" s="62"/>
      <c r="E10" s="40">
        <v>629.16</v>
      </c>
      <c r="F10" s="62"/>
      <c r="G10" s="146">
        <v>629.16</v>
      </c>
      <c r="H10" s="4"/>
      <c r="I10" s="144" t="s">
        <v>472</v>
      </c>
      <c r="J10" s="50">
        <v>43001</v>
      </c>
      <c r="K10" s="4" t="s">
        <v>473</v>
      </c>
      <c r="L10" s="250" t="s">
        <v>471</v>
      </c>
      <c r="M10" s="4"/>
    </row>
    <row r="11" spans="1:15" ht="30" hidden="1" customHeight="1">
      <c r="A11" s="62"/>
      <c r="B11" s="43"/>
      <c r="C11" s="40"/>
      <c r="D11" s="62"/>
      <c r="E11" s="40">
        <f>91.67*0.75</f>
        <v>68.752499999999998</v>
      </c>
      <c r="F11" s="62"/>
      <c r="G11" s="146">
        <f>SUM(A11:F11)</f>
        <v>68.752499999999998</v>
      </c>
      <c r="H11" s="4"/>
      <c r="I11" s="144" t="s">
        <v>474</v>
      </c>
      <c r="J11" s="50">
        <v>43002</v>
      </c>
      <c r="K11" s="4" t="s">
        <v>439</v>
      </c>
      <c r="L11" s="250" t="s">
        <v>315</v>
      </c>
      <c r="M11" s="4"/>
      <c r="N11" s="4"/>
    </row>
    <row r="12" spans="1:15" s="18" customFormat="1" ht="30" hidden="1" customHeight="1">
      <c r="A12" s="44"/>
      <c r="B12" s="44"/>
      <c r="C12" s="44"/>
      <c r="D12" s="44"/>
      <c r="E12" s="44">
        <v>290</v>
      </c>
      <c r="F12" s="44"/>
      <c r="G12" s="108">
        <f t="shared" si="0"/>
        <v>290</v>
      </c>
      <c r="H12" s="4"/>
      <c r="I12" s="144" t="s">
        <v>362</v>
      </c>
      <c r="J12" s="10">
        <v>43009</v>
      </c>
      <c r="K12" s="4" t="s">
        <v>440</v>
      </c>
      <c r="L12" s="250" t="s">
        <v>315</v>
      </c>
      <c r="M12" s="41"/>
      <c r="N12" s="246"/>
    </row>
    <row r="13" spans="1:15" ht="30" hidden="1" customHeight="1">
      <c r="A13" s="40"/>
      <c r="B13" s="40"/>
      <c r="C13" s="40">
        <f>-54/2</f>
        <v>-27</v>
      </c>
      <c r="D13" s="40"/>
      <c r="E13" s="40"/>
      <c r="F13" s="40"/>
      <c r="G13" s="146">
        <f t="shared" ref="G13" si="1">SUM(A13:E13)</f>
        <v>-27</v>
      </c>
      <c r="H13" s="4"/>
      <c r="I13" s="144" t="s">
        <v>316</v>
      </c>
      <c r="J13" s="50">
        <v>42997</v>
      </c>
      <c r="K13" s="45" t="s">
        <v>317</v>
      </c>
      <c r="L13" s="250" t="s">
        <v>315</v>
      </c>
      <c r="M13" s="4"/>
      <c r="N13" s="4"/>
    </row>
    <row r="14" spans="1:15" s="18" customFormat="1" ht="30" hidden="1" customHeight="1">
      <c r="A14" s="44"/>
      <c r="B14" s="44"/>
      <c r="C14" s="44"/>
      <c r="D14" s="44"/>
      <c r="E14" s="44">
        <v>395.83</v>
      </c>
      <c r="F14" s="44"/>
      <c r="G14" s="108">
        <f>SUM(A14:E14)</f>
        <v>395.83</v>
      </c>
      <c r="H14" s="4"/>
      <c r="I14" s="144" t="s">
        <v>441</v>
      </c>
      <c r="J14" s="10">
        <v>43009</v>
      </c>
      <c r="K14" s="4" t="s">
        <v>442</v>
      </c>
      <c r="L14" s="250" t="s">
        <v>315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470</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321</v>
      </c>
      <c r="B20" s="291"/>
      <c r="C20" s="291"/>
      <c r="D20" s="291"/>
      <c r="E20" s="291"/>
      <c r="I20" s="142"/>
      <c r="J20" s="3"/>
    </row>
    <row r="21" spans="1:17" s="2" customFormat="1" ht="13.5" hidden="1" customHeight="1">
      <c r="I21" s="142"/>
      <c r="J21" s="3"/>
    </row>
    <row r="22" spans="1:17" s="4" customFormat="1" ht="13.5" hidden="1" customHeight="1">
      <c r="A22" s="4" t="s">
        <v>305</v>
      </c>
      <c r="C22" s="6">
        <f>'SUMMARY 2018.19'!B2</f>
        <v>43555</v>
      </c>
      <c r="D22" s="2"/>
      <c r="E22" s="2"/>
      <c r="F22" s="2"/>
      <c r="G22" s="2"/>
      <c r="H22" s="2"/>
      <c r="I22" s="142"/>
      <c r="J22" s="3"/>
      <c r="K22" s="2"/>
    </row>
    <row r="23" spans="1:17" s="4" customFormat="1" ht="36.950000000000003" hidden="1" customHeight="1">
      <c r="A23" s="543" t="s">
        <v>306</v>
      </c>
      <c r="B23" s="543"/>
      <c r="C23" s="543"/>
      <c r="D23" s="543"/>
      <c r="E23" s="543"/>
      <c r="F23" s="543"/>
      <c r="G23" s="543"/>
      <c r="H23" s="543"/>
      <c r="I23" s="543"/>
      <c r="J23" s="543"/>
      <c r="K23" s="543"/>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307</v>
      </c>
      <c r="H25" s="58"/>
      <c r="I25" s="51" t="s">
        <v>308</v>
      </c>
      <c r="J25" s="59" t="s">
        <v>53</v>
      </c>
      <c r="K25" s="51" t="s">
        <v>309</v>
      </c>
    </row>
    <row r="26" spans="1:17" s="4" customFormat="1" ht="20.25" hidden="1" customHeight="1">
      <c r="A26" s="194"/>
      <c r="B26" s="194"/>
      <c r="C26" s="194">
        <v>86.9</v>
      </c>
      <c r="D26" s="194"/>
      <c r="E26" s="194"/>
      <c r="F26" s="194"/>
      <c r="G26" s="2">
        <f>SUM(A26:E26)</f>
        <v>86.9</v>
      </c>
      <c r="I26" s="143" t="s">
        <v>475</v>
      </c>
      <c r="J26" s="10">
        <v>43264</v>
      </c>
      <c r="K26" s="287" t="s">
        <v>476</v>
      </c>
      <c r="L26" s="250"/>
      <c r="M26" s="250"/>
      <c r="Q26" s="250"/>
    </row>
    <row r="27" spans="1:17" s="4" customFormat="1" ht="20.25" hidden="1" customHeight="1">
      <c r="A27" s="194"/>
      <c r="B27" s="194"/>
      <c r="C27" s="194">
        <v>70.45</v>
      </c>
      <c r="D27" s="194"/>
      <c r="E27" s="194"/>
      <c r="F27" s="194"/>
      <c r="G27" s="2">
        <f t="shared" ref="G27:G29" si="3">SUM(A27:E27)</f>
        <v>70.45</v>
      </c>
      <c r="I27" s="143" t="s">
        <v>477</v>
      </c>
      <c r="J27" s="10">
        <v>43353</v>
      </c>
      <c r="K27" s="8" t="s">
        <v>478</v>
      </c>
      <c r="L27" s="250"/>
      <c r="Q27" s="250"/>
    </row>
    <row r="28" spans="1:17" s="4" customFormat="1" ht="20.25" hidden="1" customHeight="1">
      <c r="B28" s="5"/>
      <c r="C28" s="194">
        <f>173.8*0.75</f>
        <v>130.35000000000002</v>
      </c>
      <c r="G28" s="2">
        <f t="shared" si="3"/>
        <v>130.35000000000002</v>
      </c>
      <c r="I28" s="298" t="s">
        <v>322</v>
      </c>
      <c r="J28" s="10">
        <v>43364</v>
      </c>
      <c r="K28" s="4" t="s">
        <v>479</v>
      </c>
      <c r="L28" s="250"/>
    </row>
    <row r="29" spans="1:17" s="4" customFormat="1" ht="20.25" hidden="1" customHeight="1">
      <c r="B29" s="5"/>
      <c r="C29" s="194">
        <v>115.5</v>
      </c>
      <c r="G29" s="2">
        <f t="shared" si="3"/>
        <v>115.5</v>
      </c>
      <c r="I29" s="298" t="s">
        <v>480</v>
      </c>
      <c r="J29" s="10">
        <v>43374</v>
      </c>
      <c r="K29" s="8" t="s">
        <v>481</v>
      </c>
      <c r="L29" s="250"/>
    </row>
    <row r="30" spans="1:17" s="4" customFormat="1" ht="20.25" hidden="1" customHeight="1">
      <c r="A30" s="194"/>
      <c r="B30" s="194"/>
      <c r="C30" s="194"/>
      <c r="D30" s="194"/>
      <c r="E30" s="194">
        <v>62</v>
      </c>
      <c r="F30" s="194"/>
      <c r="G30" s="2">
        <f t="shared" ref="G30:G34" si="4">SUM(A30:E30)</f>
        <v>62</v>
      </c>
      <c r="I30" s="143" t="s">
        <v>363</v>
      </c>
      <c r="J30" s="10">
        <v>43353</v>
      </c>
      <c r="K30" s="8" t="s">
        <v>482</v>
      </c>
      <c r="L30" s="250"/>
      <c r="Q30" s="250"/>
    </row>
    <row r="31" spans="1:17" s="41" customFormat="1" ht="20.25" hidden="1" customHeight="1">
      <c r="A31" s="44"/>
      <c r="B31" s="44"/>
      <c r="C31" s="44"/>
      <c r="D31" s="44"/>
      <c r="E31" s="44">
        <f>240*0.75</f>
        <v>180</v>
      </c>
      <c r="F31" s="44"/>
      <c r="G31" s="108">
        <f t="shared" si="4"/>
        <v>180</v>
      </c>
      <c r="H31" s="4"/>
      <c r="I31" s="75" t="s">
        <v>324</v>
      </c>
      <c r="J31" s="10">
        <v>43365</v>
      </c>
      <c r="K31" s="8" t="s">
        <v>483</v>
      </c>
      <c r="L31" s="250"/>
      <c r="N31" s="246"/>
      <c r="O31" s="250"/>
      <c r="Q31" s="250"/>
    </row>
    <row r="32" spans="1:17" ht="20.25" hidden="1" customHeight="1">
      <c r="A32" s="40"/>
      <c r="B32" s="40"/>
      <c r="C32" s="40"/>
      <c r="D32" s="40"/>
      <c r="E32" s="40">
        <f>91.67*0.75</f>
        <v>68.752499999999998</v>
      </c>
      <c r="F32" s="40"/>
      <c r="G32" s="146">
        <f t="shared" si="4"/>
        <v>68.752499999999998</v>
      </c>
      <c r="H32" s="4"/>
      <c r="I32" s="4" t="s">
        <v>326</v>
      </c>
      <c r="J32" s="10">
        <v>43366</v>
      </c>
      <c r="K32" s="45" t="s">
        <v>484</v>
      </c>
      <c r="L32" s="250"/>
      <c r="M32" s="4"/>
      <c r="N32" s="4"/>
      <c r="O32" s="250"/>
    </row>
    <row r="33" spans="1:256" ht="20.25" hidden="1" customHeight="1">
      <c r="A33" s="40"/>
      <c r="B33" s="40"/>
      <c r="C33" s="40"/>
      <c r="D33" s="40"/>
      <c r="E33" s="40">
        <f>258.06/3</f>
        <v>86.02</v>
      </c>
      <c r="F33" s="40"/>
      <c r="G33" s="146">
        <f t="shared" si="4"/>
        <v>86.02</v>
      </c>
      <c r="H33" s="4"/>
      <c r="I33" s="4" t="s">
        <v>485</v>
      </c>
      <c r="J33" s="10">
        <v>43347</v>
      </c>
      <c r="K33" s="45" t="s">
        <v>486</v>
      </c>
      <c r="L33" s="250"/>
      <c r="M33" s="250" t="s">
        <v>407</v>
      </c>
      <c r="N33" s="4"/>
      <c r="O33" s="250"/>
    </row>
    <row r="34" spans="1:256" ht="20.25" hidden="1" customHeight="1">
      <c r="A34" s="40"/>
      <c r="B34" s="40"/>
      <c r="C34" s="40"/>
      <c r="D34" s="40"/>
      <c r="E34" s="40">
        <v>777.99</v>
      </c>
      <c r="F34" s="40"/>
      <c r="G34" s="146">
        <f t="shared" si="4"/>
        <v>777.99</v>
      </c>
      <c r="H34" s="4"/>
      <c r="I34" s="4" t="s">
        <v>485</v>
      </c>
      <c r="J34" s="10">
        <v>43373</v>
      </c>
      <c r="K34" s="45" t="s">
        <v>487</v>
      </c>
      <c r="L34" s="250"/>
      <c r="M34" s="250" t="s">
        <v>407</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470</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305</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43" t="s">
        <v>306</v>
      </c>
      <c r="B43" s="543"/>
      <c r="C43" s="543"/>
      <c r="D43" s="543"/>
      <c r="E43" s="543"/>
      <c r="F43" s="543"/>
      <c r="G43" s="543"/>
      <c r="H43" s="543"/>
      <c r="I43" s="543"/>
      <c r="J43" s="543"/>
      <c r="K43" s="543"/>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307</v>
      </c>
      <c r="H45" s="58"/>
      <c r="I45" s="51" t="s">
        <v>308</v>
      </c>
      <c r="J45" s="51" t="s">
        <v>53</v>
      </c>
      <c r="K45" s="51" t="s">
        <v>309</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488</v>
      </c>
      <c r="J46" s="50">
        <v>43728</v>
      </c>
      <c r="K46" s="287" t="s">
        <v>489</v>
      </c>
      <c r="L46" s="250"/>
      <c r="N46" s="4">
        <f>'Conf Party reduction'!B5</f>
        <v>0.75</v>
      </c>
      <c r="Q46" s="250"/>
    </row>
    <row r="47" spans="1:256" s="4" customFormat="1" ht="13.15" hidden="1">
      <c r="E47" s="4">
        <f>110/1.2*N47</f>
        <v>68.75</v>
      </c>
      <c r="G47" s="2">
        <f t="shared" ref="G47:G50" si="7">SUM(A47:E47)</f>
        <v>68.75</v>
      </c>
      <c r="I47" s="240" t="s">
        <v>329</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470</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305</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43" t="s">
        <v>306</v>
      </c>
      <c r="B59" s="543"/>
      <c r="C59" s="543"/>
      <c r="D59" s="543"/>
      <c r="E59" s="543"/>
      <c r="F59" s="543"/>
      <c r="G59" s="543"/>
      <c r="H59" s="543"/>
      <c r="I59" s="543"/>
      <c r="J59" s="543"/>
      <c r="K59" s="543"/>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488</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329</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490</v>
      </c>
      <c r="O65">
        <v>23.61</v>
      </c>
    </row>
    <row r="66" spans="3:15" ht="14.25">
      <c r="C66" s="151" t="s">
        <v>491</v>
      </c>
    </row>
    <row r="67" spans="3:15" ht="14.25">
      <c r="C67" s="151" t="s">
        <v>492</v>
      </c>
    </row>
    <row r="68" spans="3:15" ht="14.25">
      <c r="C68" s="151" t="s">
        <v>493</v>
      </c>
      <c r="O68">
        <v>5.97</v>
      </c>
    </row>
    <row r="69" spans="3:15" ht="14.25">
      <c r="C69" s="151" t="s">
        <v>494</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495</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496</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305</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497</v>
      </c>
      <c r="B9" s="195"/>
      <c r="C9" s="195"/>
      <c r="E9" s="194">
        <f>48.02/7</f>
        <v>6.86</v>
      </c>
      <c r="F9" s="194"/>
      <c r="G9" s="2">
        <f>SUM(A9:E9)</f>
        <v>6.86</v>
      </c>
      <c r="I9" s="240" t="s">
        <v>420</v>
      </c>
      <c r="J9" s="50">
        <v>43709</v>
      </c>
      <c r="K9" s="8" t="s">
        <v>422</v>
      </c>
      <c r="L9" s="126"/>
      <c r="Q9" s="126"/>
    </row>
    <row r="10" spans="1:256" s="4" customFormat="1" ht="11.25" customHeight="1">
      <c r="E10" s="4">
        <f>58.65/4</f>
        <v>14.6625</v>
      </c>
      <c r="G10" s="2">
        <f>SUM(A10:E10)</f>
        <v>14.6625</v>
      </c>
      <c r="I10" s="240" t="s">
        <v>420</v>
      </c>
      <c r="J10" s="50">
        <v>43710</v>
      </c>
      <c r="K10" s="8" t="s">
        <v>422</v>
      </c>
      <c r="N10" s="8"/>
      <c r="P10" s="134"/>
    </row>
    <row r="12" spans="1:256">
      <c r="G12" t="s">
        <v>498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499</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500</v>
      </c>
      <c r="B1" s="100"/>
      <c r="C1" s="100"/>
      <c r="D1" s="100"/>
      <c r="E1" s="100"/>
      <c r="J1" s="3"/>
      <c r="K1" s="7"/>
      <c r="M1" s="77"/>
    </row>
    <row r="2" spans="1:65" s="2" customFormat="1" ht="29.25" hidden="1" customHeight="1">
      <c r="A2" s="544" t="s">
        <v>501</v>
      </c>
      <c r="B2" s="544"/>
      <c r="C2" s="544"/>
      <c r="D2" s="544"/>
      <c r="E2" s="544"/>
      <c r="J2" s="3"/>
      <c r="K2" s="7"/>
      <c r="M2" s="77"/>
    </row>
    <row r="3" spans="1:65" s="2" customFormat="1" ht="13.5" hidden="1" customHeight="1">
      <c r="A3" s="100" t="s">
        <v>303</v>
      </c>
      <c r="B3" s="100"/>
      <c r="C3" s="100"/>
      <c r="D3" s="100"/>
      <c r="E3" s="100"/>
      <c r="J3" s="3"/>
      <c r="K3" s="7"/>
      <c r="M3" s="77"/>
    </row>
    <row r="4" spans="1:65" s="2" customFormat="1" ht="13.5" hidden="1" customHeight="1">
      <c r="J4" s="3"/>
      <c r="K4" s="7"/>
      <c r="M4" s="77"/>
    </row>
    <row r="5" spans="1:65" s="2" customFormat="1" ht="13.5" hidden="1" customHeight="1">
      <c r="A5" s="4" t="s">
        <v>305</v>
      </c>
      <c r="B5" s="4"/>
      <c r="C5" s="6">
        <v>43190</v>
      </c>
      <c r="J5" s="3"/>
      <c r="K5" s="7"/>
      <c r="M5" s="77"/>
    </row>
    <row r="6" spans="1:65" s="2" customFormat="1" ht="36.950000000000003" hidden="1" customHeight="1">
      <c r="A6" s="543" t="s">
        <v>306</v>
      </c>
      <c r="B6" s="543"/>
      <c r="C6" s="543"/>
      <c r="D6" s="543"/>
      <c r="E6" s="543"/>
      <c r="F6" s="543"/>
      <c r="G6" s="543"/>
      <c r="H6" s="543"/>
      <c r="I6" s="543"/>
      <c r="J6" s="543"/>
      <c r="K6" s="543"/>
      <c r="M6" s="77"/>
    </row>
    <row r="7" spans="1:65" s="2" customFormat="1" ht="30" hidden="1" customHeight="1">
      <c r="J7" s="3"/>
      <c r="K7" s="7"/>
      <c r="M7" s="77"/>
    </row>
    <row r="8" spans="1:65" ht="39.4" hidden="1">
      <c r="A8" s="55" t="s">
        <v>207</v>
      </c>
      <c r="B8" s="55" t="s">
        <v>208</v>
      </c>
      <c r="C8" s="55" t="s">
        <v>209</v>
      </c>
      <c r="D8" s="55" t="s">
        <v>210</v>
      </c>
      <c r="E8" s="55" t="s">
        <v>212</v>
      </c>
      <c r="F8" s="55"/>
      <c r="G8" s="55" t="s">
        <v>307</v>
      </c>
      <c r="H8" s="55"/>
      <c r="I8" s="55" t="s">
        <v>308</v>
      </c>
      <c r="J8" s="56" t="s">
        <v>53</v>
      </c>
      <c r="K8" s="55" t="s">
        <v>309</v>
      </c>
      <c r="M8" s="80"/>
    </row>
    <row r="9" spans="1:65" s="16" customFormat="1" ht="26.25" hidden="1" customHeight="1">
      <c r="A9" s="44"/>
      <c r="B9" s="44"/>
      <c r="C9" s="4"/>
      <c r="D9" s="44">
        <v>2040.17</v>
      </c>
      <c r="E9" s="44"/>
      <c r="F9" s="44"/>
      <c r="G9" s="2">
        <f>SUM(A9:E9)</f>
        <v>2040.17</v>
      </c>
      <c r="H9" s="4"/>
      <c r="I9" s="4" t="s">
        <v>502</v>
      </c>
      <c r="J9" s="10">
        <v>42992</v>
      </c>
      <c r="K9" s="8" t="s">
        <v>503</v>
      </c>
      <c r="L9" s="4"/>
      <c r="M9" s="80"/>
      <c r="N9" s="4"/>
      <c r="O9" s="132" t="s">
        <v>382</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504</v>
      </c>
      <c r="J10" s="10">
        <v>43048</v>
      </c>
      <c r="K10" s="8" t="s">
        <v>505</v>
      </c>
      <c r="L10" s="4"/>
      <c r="M10" s="80"/>
      <c r="N10" s="4"/>
      <c r="O10" s="132" t="s">
        <v>382</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506</v>
      </c>
      <c r="J11" s="10">
        <v>43048</v>
      </c>
      <c r="K11" s="8" t="s">
        <v>507</v>
      </c>
      <c r="L11" s="4"/>
      <c r="M11" s="80"/>
      <c r="N11" s="4"/>
      <c r="O11" s="132" t="s">
        <v>382</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508</v>
      </c>
      <c r="J12" s="10">
        <v>43048</v>
      </c>
      <c r="K12" s="8" t="s">
        <v>509</v>
      </c>
      <c r="L12" s="4"/>
      <c r="M12" s="80"/>
      <c r="N12" s="4"/>
      <c r="O12" s="132" t="s">
        <v>382</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510</v>
      </c>
      <c r="J13" s="140">
        <v>43048</v>
      </c>
      <c r="K13" s="139" t="s">
        <v>511</v>
      </c>
      <c r="L13" s="139"/>
      <c r="M13" s="139"/>
      <c r="N13" s="4"/>
      <c r="O13" s="135" t="s">
        <v>320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512</v>
      </c>
      <c r="J14" s="140">
        <v>43048</v>
      </c>
      <c r="K14" s="139" t="s">
        <v>513</v>
      </c>
      <c r="L14" s="139"/>
      <c r="M14" s="139"/>
      <c r="N14" s="4"/>
      <c r="O14" s="135" t="s">
        <v>320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514</v>
      </c>
      <c r="J15" s="140">
        <v>42673</v>
      </c>
      <c r="K15" s="141" t="s">
        <v>515</v>
      </c>
      <c r="L15" s="139"/>
      <c r="M15" s="139"/>
      <c r="N15" s="4"/>
      <c r="O15" s="135" t="s">
        <v>320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516</v>
      </c>
      <c r="J16" s="140">
        <v>42677</v>
      </c>
      <c r="K16" s="141" t="s">
        <v>517</v>
      </c>
      <c r="L16" s="4"/>
      <c r="M16" s="80"/>
      <c r="N16" s="4"/>
      <c r="O16" s="135" t="s">
        <v>320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518</v>
      </c>
      <c r="J17" s="10">
        <v>43144</v>
      </c>
      <c r="K17" s="8" t="s">
        <v>519</v>
      </c>
      <c r="L17" s="4"/>
      <c r="M17" s="80"/>
      <c r="N17" s="4"/>
      <c r="O17" s="156" t="s">
        <v>394</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520</v>
      </c>
      <c r="J18" s="10">
        <v>43139</v>
      </c>
      <c r="K18" s="8" t="s">
        <v>521</v>
      </c>
      <c r="L18" s="4"/>
      <c r="M18" s="80"/>
      <c r="N18" s="4"/>
      <c r="O18" s="156" t="s">
        <v>394</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500</v>
      </c>
      <c r="B23" s="158"/>
      <c r="C23" s="158"/>
      <c r="D23" s="158"/>
      <c r="E23" s="158"/>
      <c r="G23" s="2"/>
      <c r="J23" s="10"/>
      <c r="M23" s="166"/>
      <c r="N23" s="169"/>
    </row>
    <row r="24" spans="1:65" s="2" customFormat="1" ht="30" customHeight="1">
      <c r="A24" s="545" t="s">
        <v>522</v>
      </c>
      <c r="B24" s="545"/>
      <c r="C24" s="545"/>
      <c r="D24" s="545"/>
      <c r="E24" s="545"/>
      <c r="J24" s="3"/>
      <c r="M24" s="165"/>
    </row>
    <row r="25" spans="1:65" s="2" customFormat="1" ht="13.15">
      <c r="A25" s="158" t="s">
        <v>321</v>
      </c>
      <c r="B25" s="158"/>
      <c r="C25" s="158"/>
      <c r="D25" s="158"/>
      <c r="E25" s="158"/>
      <c r="J25" s="3"/>
      <c r="M25" s="165"/>
    </row>
    <row r="26" spans="1:65" s="2" customFormat="1" ht="13.5" customHeight="1">
      <c r="J26" s="3"/>
      <c r="K26" s="7"/>
      <c r="M26" s="77"/>
    </row>
    <row r="27" spans="1:65" s="2" customFormat="1" ht="13.5" customHeight="1">
      <c r="A27" s="4" t="s">
        <v>305</v>
      </c>
      <c r="B27" s="4"/>
      <c r="C27" s="6">
        <f>'SUMMARY 2018.19'!B2</f>
        <v>43555</v>
      </c>
      <c r="J27" s="3"/>
      <c r="K27" s="7"/>
      <c r="M27" s="77"/>
    </row>
    <row r="28" spans="1:65" s="2" customFormat="1" ht="36.950000000000003" customHeight="1">
      <c r="A28" s="543" t="s">
        <v>306</v>
      </c>
      <c r="B28" s="543"/>
      <c r="C28" s="543"/>
      <c r="D28" s="543"/>
      <c r="E28" s="543"/>
      <c r="F28" s="543"/>
      <c r="G28" s="543"/>
      <c r="H28" s="543"/>
      <c r="I28" s="543"/>
      <c r="J28" s="543"/>
      <c r="K28" s="543"/>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307</v>
      </c>
      <c r="H30" s="55"/>
      <c r="I30" s="55" t="s">
        <v>308</v>
      </c>
      <c r="J30" s="56" t="s">
        <v>53</v>
      </c>
      <c r="K30" s="55" t="s">
        <v>309</v>
      </c>
      <c r="M30" s="80"/>
    </row>
    <row r="31" spans="1:65" s="4" customFormat="1" ht="26.25" customHeight="1">
      <c r="A31" s="44"/>
      <c r="B31" s="44"/>
      <c r="C31" s="4">
        <v>14.2</v>
      </c>
      <c r="D31" s="44"/>
      <c r="E31" s="44"/>
      <c r="F31" s="44"/>
      <c r="G31" s="2">
        <f>SUM(A31:E31)</f>
        <v>14.2</v>
      </c>
      <c r="I31" s="4" t="s">
        <v>523</v>
      </c>
      <c r="J31" s="10">
        <v>43265</v>
      </c>
      <c r="K31" s="8" t="s">
        <v>524</v>
      </c>
      <c r="L31" s="126" t="s">
        <v>447</v>
      </c>
      <c r="M31" s="80"/>
      <c r="O31" s="132"/>
    </row>
    <row r="32" spans="1:65" s="64" customFormat="1" ht="18" customHeight="1">
      <c r="C32" s="64">
        <v>86.28</v>
      </c>
      <c r="G32" s="2">
        <f>SUM(A32:F32)</f>
        <v>86.28</v>
      </c>
      <c r="I32" s="5" t="s">
        <v>525</v>
      </c>
      <c r="J32" s="53">
        <v>43349</v>
      </c>
      <c r="K32" s="218" t="s">
        <v>526</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37">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38"/>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38"/>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38"/>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46" t="s">
        <v>527</v>
      </c>
      <c r="B1" s="547"/>
      <c r="C1" s="547"/>
      <c r="D1" s="547"/>
      <c r="E1" s="547"/>
      <c r="F1" s="547"/>
      <c r="G1" s="547"/>
      <c r="H1" s="547"/>
      <c r="I1" s="547"/>
      <c r="J1" s="547"/>
      <c r="K1" s="547"/>
      <c r="L1" s="547"/>
      <c r="M1" s="547"/>
      <c r="N1" s="547"/>
      <c r="O1" s="547"/>
      <c r="P1" s="547"/>
      <c r="Q1" s="547"/>
      <c r="R1" s="547"/>
      <c r="S1" s="547"/>
      <c r="T1" s="547"/>
      <c r="U1" s="547"/>
      <c r="V1" s="547"/>
      <c r="W1" s="547"/>
      <c r="X1" s="547"/>
      <c r="Y1" s="547"/>
      <c r="Z1" s="547"/>
      <c r="AA1" s="547"/>
      <c r="AB1" s="547"/>
      <c r="AC1" s="547"/>
      <c r="AD1" s="547"/>
      <c r="AE1" s="547"/>
      <c r="AF1" s="547"/>
      <c r="AG1" s="547"/>
      <c r="AH1" s="547"/>
      <c r="AI1" s="547"/>
      <c r="AJ1" s="547"/>
      <c r="AK1" s="547"/>
      <c r="AL1" s="547"/>
      <c r="AM1" s="547"/>
      <c r="AN1" s="547"/>
      <c r="AO1" s="547"/>
      <c r="AP1" s="547"/>
      <c r="AQ1" s="547"/>
      <c r="AR1" s="547"/>
      <c r="AS1" s="547"/>
      <c r="AT1" s="547"/>
      <c r="AU1" s="547"/>
      <c r="AV1" s="547"/>
      <c r="AW1" s="547"/>
      <c r="AX1" s="547"/>
      <c r="AY1" s="547"/>
      <c r="AZ1" s="547"/>
      <c r="BA1" s="547"/>
      <c r="BB1" s="547"/>
      <c r="BC1" s="547"/>
      <c r="BD1" s="547"/>
      <c r="BE1" s="547"/>
      <c r="BF1" s="547"/>
      <c r="BG1" s="547"/>
      <c r="BH1" s="547"/>
      <c r="BI1" s="547"/>
      <c r="BJ1" s="547"/>
      <c r="BK1" s="547"/>
      <c r="BL1" s="547"/>
      <c r="BM1" s="547"/>
      <c r="BN1" s="547"/>
      <c r="BO1" s="547"/>
      <c r="BP1" s="547"/>
      <c r="BQ1" s="547"/>
      <c r="BR1" s="547"/>
      <c r="BS1" s="547"/>
      <c r="BT1" s="547"/>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528</v>
      </c>
      <c r="C4" s="220" t="s">
        <v>529</v>
      </c>
      <c r="D4" s="220" t="s">
        <v>169</v>
      </c>
      <c r="E4" s="220" t="s">
        <v>530</v>
      </c>
      <c r="F4" s="220" t="s">
        <v>171</v>
      </c>
      <c r="G4" s="220">
        <v>931599103</v>
      </c>
      <c r="H4" s="220" t="s">
        <v>531</v>
      </c>
      <c r="I4" s="220" t="s">
        <v>532</v>
      </c>
      <c r="J4" s="220" t="s">
        <v>533</v>
      </c>
      <c r="K4" s="221" t="s">
        <v>5</v>
      </c>
      <c r="L4" s="221" t="s">
        <v>534</v>
      </c>
      <c r="M4" s="222" t="s">
        <v>183</v>
      </c>
      <c r="N4" s="222" t="s">
        <v>183</v>
      </c>
      <c r="O4" s="220" t="s">
        <v>535</v>
      </c>
      <c r="P4" s="220" t="s">
        <v>179</v>
      </c>
      <c r="Q4" s="220" t="s">
        <v>180</v>
      </c>
      <c r="R4" s="220" t="s">
        <v>536</v>
      </c>
      <c r="S4" s="220" t="s">
        <v>182</v>
      </c>
      <c r="T4" s="220" t="s">
        <v>183</v>
      </c>
      <c r="U4" s="220" t="s">
        <v>167</v>
      </c>
      <c r="V4" s="220" t="s">
        <v>183</v>
      </c>
      <c r="W4" s="220" t="s">
        <v>537</v>
      </c>
      <c r="X4" s="220" t="s">
        <v>538</v>
      </c>
      <c r="Y4" s="220"/>
      <c r="Z4" s="220"/>
      <c r="AA4" s="220"/>
      <c r="AB4" s="220"/>
      <c r="AC4" s="220" t="s">
        <v>539</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540</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541</v>
      </c>
      <c r="BX4" s="229">
        <v>0</v>
      </c>
      <c r="BY4" s="220"/>
      <c r="BZ4" s="220" t="s">
        <v>542</v>
      </c>
    </row>
    <row r="5" spans="1:78" s="230" customFormat="1" ht="14.25">
      <c r="A5" s="220" t="s">
        <v>166</v>
      </c>
      <c r="B5" s="220" t="s">
        <v>528</v>
      </c>
      <c r="C5" s="220" t="s">
        <v>529</v>
      </c>
      <c r="D5" s="220" t="s">
        <v>169</v>
      </c>
      <c r="E5" s="220" t="s">
        <v>530</v>
      </c>
      <c r="F5" s="220" t="s">
        <v>171</v>
      </c>
      <c r="G5" s="220">
        <v>931599128</v>
      </c>
      <c r="H5" s="220" t="s">
        <v>172</v>
      </c>
      <c r="I5" s="220" t="s">
        <v>173</v>
      </c>
      <c r="J5" s="220" t="s">
        <v>543</v>
      </c>
      <c r="K5" s="221" t="s">
        <v>5</v>
      </c>
      <c r="L5" s="221" t="s">
        <v>534</v>
      </c>
      <c r="M5" s="222" t="s">
        <v>183</v>
      </c>
      <c r="N5" s="222" t="s">
        <v>183</v>
      </c>
      <c r="O5" s="220" t="s">
        <v>535</v>
      </c>
      <c r="P5" s="220" t="s">
        <v>179</v>
      </c>
      <c r="Q5" s="220" t="s">
        <v>180</v>
      </c>
      <c r="R5" s="220" t="s">
        <v>536</v>
      </c>
      <c r="S5" s="220" t="s">
        <v>182</v>
      </c>
      <c r="T5" s="220" t="s">
        <v>183</v>
      </c>
      <c r="U5" s="220" t="s">
        <v>167</v>
      </c>
      <c r="V5" s="220" t="s">
        <v>183</v>
      </c>
      <c r="W5" s="220" t="s">
        <v>537</v>
      </c>
      <c r="X5" s="220" t="s">
        <v>538</v>
      </c>
      <c r="Y5" s="220"/>
      <c r="Z5" s="220"/>
      <c r="AA5" s="220"/>
      <c r="AB5" s="220"/>
      <c r="AC5" s="220" t="s">
        <v>544</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540</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545</v>
      </c>
      <c r="BX5" s="229">
        <v>0</v>
      </c>
      <c r="BY5" s="220"/>
      <c r="BZ5" s="220" t="s">
        <v>546</v>
      </c>
    </row>
    <row r="6" spans="1:78" s="230" customFormat="1" ht="14.25">
      <c r="A6" s="220" t="s">
        <v>166</v>
      </c>
      <c r="B6" s="220" t="s">
        <v>528</v>
      </c>
      <c r="C6" s="220" t="s">
        <v>529</v>
      </c>
      <c r="D6" s="220" t="s">
        <v>169</v>
      </c>
      <c r="E6" s="220" t="s">
        <v>530</v>
      </c>
      <c r="F6" s="220" t="s">
        <v>171</v>
      </c>
      <c r="G6" s="220">
        <v>931599154</v>
      </c>
      <c r="H6" s="220" t="s">
        <v>172</v>
      </c>
      <c r="I6" s="220" t="s">
        <v>173</v>
      </c>
      <c r="J6" s="220" t="s">
        <v>543</v>
      </c>
      <c r="K6" s="221" t="s">
        <v>5</v>
      </c>
      <c r="L6" s="221" t="s">
        <v>534</v>
      </c>
      <c r="M6" s="222" t="s">
        <v>183</v>
      </c>
      <c r="N6" s="222" t="s">
        <v>183</v>
      </c>
      <c r="O6" s="220" t="s">
        <v>535</v>
      </c>
      <c r="P6" s="220" t="s">
        <v>179</v>
      </c>
      <c r="Q6" s="220" t="s">
        <v>180</v>
      </c>
      <c r="R6" s="220" t="s">
        <v>536</v>
      </c>
      <c r="S6" s="220" t="s">
        <v>182</v>
      </c>
      <c r="T6" s="220" t="s">
        <v>183</v>
      </c>
      <c r="U6" s="220" t="s">
        <v>167</v>
      </c>
      <c r="V6" s="220" t="s">
        <v>183</v>
      </c>
      <c r="W6" s="220" t="s">
        <v>537</v>
      </c>
      <c r="X6" s="220" t="s">
        <v>538</v>
      </c>
      <c r="Y6" s="220"/>
      <c r="Z6" s="220"/>
      <c r="AA6" s="220"/>
      <c r="AB6" s="220"/>
      <c r="AC6" s="220" t="s">
        <v>547</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540</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545</v>
      </c>
      <c r="BX6" s="229">
        <v>0</v>
      </c>
      <c r="BY6" s="220"/>
      <c r="BZ6" s="220" t="s">
        <v>546</v>
      </c>
    </row>
    <row r="7" spans="1:78" s="230" customFormat="1" ht="14.25">
      <c r="A7" s="220" t="s">
        <v>166</v>
      </c>
      <c r="B7" s="220" t="s">
        <v>528</v>
      </c>
      <c r="C7" s="220" t="s">
        <v>529</v>
      </c>
      <c r="D7" s="220" t="s">
        <v>169</v>
      </c>
      <c r="E7" s="220" t="s">
        <v>530</v>
      </c>
      <c r="F7" s="220" t="s">
        <v>171</v>
      </c>
      <c r="G7" s="220">
        <v>931599168</v>
      </c>
      <c r="H7" s="220" t="s">
        <v>172</v>
      </c>
      <c r="I7" s="220" t="s">
        <v>173</v>
      </c>
      <c r="J7" s="220" t="s">
        <v>543</v>
      </c>
      <c r="K7" s="221" t="s">
        <v>5</v>
      </c>
      <c r="L7" s="221" t="s">
        <v>534</v>
      </c>
      <c r="M7" s="222" t="s">
        <v>183</v>
      </c>
      <c r="N7" s="222" t="s">
        <v>183</v>
      </c>
      <c r="O7" s="220" t="s">
        <v>535</v>
      </c>
      <c r="P7" s="220" t="s">
        <v>179</v>
      </c>
      <c r="Q7" s="220" t="s">
        <v>180</v>
      </c>
      <c r="R7" s="220" t="s">
        <v>536</v>
      </c>
      <c r="S7" s="220" t="s">
        <v>182</v>
      </c>
      <c r="T7" s="220" t="s">
        <v>183</v>
      </c>
      <c r="U7" s="220" t="s">
        <v>167</v>
      </c>
      <c r="V7" s="220" t="s">
        <v>183</v>
      </c>
      <c r="W7" s="220" t="s">
        <v>537</v>
      </c>
      <c r="X7" s="220" t="s">
        <v>538</v>
      </c>
      <c r="Y7" s="220"/>
      <c r="Z7" s="220"/>
      <c r="AA7" s="220"/>
      <c r="AB7" s="220"/>
      <c r="AC7" s="220" t="s">
        <v>548</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540</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545</v>
      </c>
      <c r="BX7" s="229">
        <v>0</v>
      </c>
      <c r="BY7" s="220"/>
      <c r="BZ7" s="220" t="s">
        <v>546</v>
      </c>
    </row>
    <row r="8" spans="1:78" s="230" customFormat="1" ht="19.5" customHeight="1">
      <c r="A8" s="220" t="s">
        <v>166</v>
      </c>
      <c r="B8" s="220" t="s">
        <v>528</v>
      </c>
      <c r="C8" s="220" t="s">
        <v>529</v>
      </c>
      <c r="D8" s="220" t="s">
        <v>169</v>
      </c>
      <c r="E8" s="220" t="s">
        <v>530</v>
      </c>
      <c r="F8" s="220" t="s">
        <v>171</v>
      </c>
      <c r="G8" s="220">
        <v>931599213</v>
      </c>
      <c r="H8" s="220" t="s">
        <v>172</v>
      </c>
      <c r="I8" s="220" t="s">
        <v>173</v>
      </c>
      <c r="J8" s="220" t="s">
        <v>543</v>
      </c>
      <c r="K8" s="221" t="s">
        <v>5</v>
      </c>
      <c r="L8" s="221" t="s">
        <v>534</v>
      </c>
      <c r="M8" s="222" t="s">
        <v>183</v>
      </c>
      <c r="N8" s="222" t="s">
        <v>183</v>
      </c>
      <c r="O8" s="220" t="s">
        <v>535</v>
      </c>
      <c r="P8" s="220" t="s">
        <v>179</v>
      </c>
      <c r="Q8" s="220" t="s">
        <v>180</v>
      </c>
      <c r="R8" s="220" t="s">
        <v>536</v>
      </c>
      <c r="S8" s="220" t="s">
        <v>182</v>
      </c>
      <c r="T8" s="220" t="s">
        <v>183</v>
      </c>
      <c r="U8" s="220" t="s">
        <v>167</v>
      </c>
      <c r="V8" s="220" t="s">
        <v>183</v>
      </c>
      <c r="W8" s="220" t="s">
        <v>537</v>
      </c>
      <c r="X8" s="220" t="s">
        <v>538</v>
      </c>
      <c r="Y8" s="220"/>
      <c r="Z8" s="220"/>
      <c r="AA8" s="220"/>
      <c r="AB8" s="220"/>
      <c r="AC8" s="220" t="s">
        <v>549</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540</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545</v>
      </c>
      <c r="BX8" s="229">
        <v>0</v>
      </c>
      <c r="BY8" s="220" t="s">
        <v>550</v>
      </c>
      <c r="BZ8" s="220" t="s">
        <v>546</v>
      </c>
    </row>
    <row r="9" spans="1:78" s="230" customFormat="1" ht="19.5" customHeight="1">
      <c r="A9" s="220" t="s">
        <v>166</v>
      </c>
      <c r="B9" s="220" t="s">
        <v>528</v>
      </c>
      <c r="C9" s="220" t="s">
        <v>529</v>
      </c>
      <c r="D9" s="220" t="s">
        <v>169</v>
      </c>
      <c r="E9" s="220" t="s">
        <v>530</v>
      </c>
      <c r="F9" s="220" t="s">
        <v>171</v>
      </c>
      <c r="G9" s="220">
        <v>931599352</v>
      </c>
      <c r="H9" s="220" t="s">
        <v>172</v>
      </c>
      <c r="I9" s="220" t="s">
        <v>173</v>
      </c>
      <c r="J9" s="220" t="s">
        <v>543</v>
      </c>
      <c r="K9" s="221" t="s">
        <v>5</v>
      </c>
      <c r="L9" s="221" t="s">
        <v>534</v>
      </c>
      <c r="M9" s="222" t="s">
        <v>183</v>
      </c>
      <c r="N9" s="222" t="s">
        <v>183</v>
      </c>
      <c r="O9" s="220" t="s">
        <v>535</v>
      </c>
      <c r="P9" s="220" t="s">
        <v>179</v>
      </c>
      <c r="Q9" s="220" t="s">
        <v>180</v>
      </c>
      <c r="R9" s="220" t="s">
        <v>536</v>
      </c>
      <c r="S9" s="220" t="s">
        <v>182</v>
      </c>
      <c r="T9" s="220" t="s">
        <v>183</v>
      </c>
      <c r="U9" s="220" t="s">
        <v>167</v>
      </c>
      <c r="V9" s="220" t="s">
        <v>183</v>
      </c>
      <c r="W9" s="220" t="s">
        <v>537</v>
      </c>
      <c r="X9" s="220" t="s">
        <v>538</v>
      </c>
      <c r="Y9" s="220"/>
      <c r="Z9" s="220"/>
      <c r="AA9" s="220"/>
      <c r="AB9" s="220"/>
      <c r="AC9" s="220" t="s">
        <v>551</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540</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545</v>
      </c>
      <c r="BX9" s="229">
        <v>0</v>
      </c>
      <c r="BY9" s="220" t="s">
        <v>552</v>
      </c>
      <c r="BZ9" s="220" t="s">
        <v>546</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553</v>
      </c>
      <c r="B3" s="174" t="s">
        <v>554</v>
      </c>
      <c r="C3" s="174" t="s">
        <v>555</v>
      </c>
      <c r="D3" s="174" t="s">
        <v>556</v>
      </c>
      <c r="E3" s="174" t="s">
        <v>557</v>
      </c>
      <c r="F3" s="175" t="s">
        <v>558</v>
      </c>
      <c r="G3" s="174" t="s">
        <v>559</v>
      </c>
      <c r="H3" s="174" t="s">
        <v>560</v>
      </c>
      <c r="I3" s="174" t="s">
        <v>561</v>
      </c>
      <c r="J3" s="174" t="s">
        <v>562</v>
      </c>
      <c r="K3" s="174" t="s">
        <v>563</v>
      </c>
      <c r="L3" s="174" t="s">
        <v>564</v>
      </c>
      <c r="M3" s="174" t="s">
        <v>565</v>
      </c>
      <c r="N3" s="174" t="s">
        <v>566</v>
      </c>
      <c r="O3" s="175" t="s">
        <v>567</v>
      </c>
      <c r="P3" s="176" t="s">
        <v>568</v>
      </c>
      <c r="Q3" s="175" t="s">
        <v>569</v>
      </c>
      <c r="R3" s="174" t="s">
        <v>570</v>
      </c>
      <c r="S3" s="174" t="s">
        <v>571</v>
      </c>
      <c r="T3" s="174" t="s">
        <v>572</v>
      </c>
      <c r="U3" s="175" t="s">
        <v>573</v>
      </c>
      <c r="V3" s="175" t="s">
        <v>574</v>
      </c>
      <c r="W3" s="174" t="s">
        <v>575</v>
      </c>
      <c r="X3" s="174" t="s">
        <v>576</v>
      </c>
      <c r="Y3" s="174" t="s">
        <v>577</v>
      </c>
      <c r="Z3" s="175" t="s">
        <v>578</v>
      </c>
      <c r="AA3" s="175" t="s">
        <v>579</v>
      </c>
      <c r="AB3" s="175" t="s">
        <v>580</v>
      </c>
      <c r="AC3" s="175" t="s">
        <v>581</v>
      </c>
      <c r="AD3" s="175" t="s">
        <v>582</v>
      </c>
      <c r="AE3" s="175" t="s">
        <v>583</v>
      </c>
      <c r="AF3" s="175" t="s">
        <v>584</v>
      </c>
      <c r="AG3" s="175" t="s">
        <v>585</v>
      </c>
      <c r="AH3" s="175" t="s">
        <v>586</v>
      </c>
      <c r="AI3" s="175" t="s">
        <v>587</v>
      </c>
      <c r="AJ3" s="177" t="s">
        <v>588</v>
      </c>
      <c r="AK3" s="177" t="s">
        <v>589</v>
      </c>
      <c r="AL3" s="177" t="s">
        <v>590</v>
      </c>
      <c r="AM3" s="177" t="s">
        <v>591</v>
      </c>
      <c r="AN3" s="177" t="s">
        <v>592</v>
      </c>
      <c r="AO3" s="177" t="s">
        <v>593</v>
      </c>
      <c r="AP3" s="177" t="s">
        <v>594</v>
      </c>
      <c r="AQ3" s="177" t="s">
        <v>595</v>
      </c>
      <c r="AR3" s="177" t="s">
        <v>596</v>
      </c>
      <c r="AS3" s="177" t="s">
        <v>597</v>
      </c>
      <c r="AT3" s="177" t="s">
        <v>598</v>
      </c>
      <c r="AU3" s="177" t="s">
        <v>599</v>
      </c>
      <c r="AV3" s="177" t="s">
        <v>600</v>
      </c>
      <c r="AW3" s="177" t="s">
        <v>601</v>
      </c>
      <c r="AX3" s="177" t="s">
        <v>602</v>
      </c>
      <c r="AY3" s="177" t="s">
        <v>603</v>
      </c>
      <c r="AZ3" s="177" t="s">
        <v>604</v>
      </c>
      <c r="BA3" s="177" t="s">
        <v>605</v>
      </c>
    </row>
    <row r="4" spans="1:53" s="203" customFormat="1" ht="14.25">
      <c r="A4" s="197" t="s">
        <v>169</v>
      </c>
      <c r="B4" s="197" t="s">
        <v>606</v>
      </c>
      <c r="C4" s="198">
        <v>43328</v>
      </c>
      <c r="D4" s="199"/>
      <c r="E4" s="197" t="s">
        <v>607</v>
      </c>
      <c r="F4" s="197" t="s">
        <v>608</v>
      </c>
      <c r="G4" s="197" t="s">
        <v>609</v>
      </c>
      <c r="H4" s="197" t="s">
        <v>610</v>
      </c>
      <c r="I4" s="197" t="s">
        <v>611</v>
      </c>
      <c r="J4" s="197" t="s">
        <v>612</v>
      </c>
      <c r="K4" s="197" t="s">
        <v>613</v>
      </c>
      <c r="L4" s="197" t="s">
        <v>614</v>
      </c>
      <c r="M4" s="197" t="s">
        <v>615</v>
      </c>
      <c r="N4" s="197" t="s">
        <v>616</v>
      </c>
      <c r="O4" s="199"/>
      <c r="P4" s="205">
        <v>43354</v>
      </c>
      <c r="Q4" s="197" t="s">
        <v>617</v>
      </c>
      <c r="R4" s="197" t="s">
        <v>618</v>
      </c>
      <c r="S4" s="197" t="s">
        <v>619</v>
      </c>
      <c r="T4" s="197" t="s">
        <v>620</v>
      </c>
      <c r="U4" s="199"/>
      <c r="V4" s="197" t="s">
        <v>621</v>
      </c>
      <c r="W4" s="197" t="s">
        <v>622</v>
      </c>
      <c r="X4" s="200">
        <v>0</v>
      </c>
      <c r="Y4" s="201">
        <v>0</v>
      </c>
      <c r="Z4" s="201">
        <v>0</v>
      </c>
      <c r="AA4" s="201">
        <v>0</v>
      </c>
      <c r="AB4" s="197" t="s">
        <v>623</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624</v>
      </c>
      <c r="AS4" s="197" t="s">
        <v>624</v>
      </c>
      <c r="AT4" s="197" t="s">
        <v>624</v>
      </c>
      <c r="AU4" s="197" t="s">
        <v>624</v>
      </c>
      <c r="AV4" s="199"/>
      <c r="AW4" s="199"/>
      <c r="AX4" s="197" t="s">
        <v>625</v>
      </c>
      <c r="AY4" s="197" t="s">
        <v>626</v>
      </c>
      <c r="AZ4" s="199"/>
      <c r="BA4" s="199"/>
    </row>
    <row r="5" spans="1:53" s="203" customFormat="1" ht="14.25">
      <c r="A5" s="197" t="s">
        <v>169</v>
      </c>
      <c r="B5" s="197" t="s">
        <v>606</v>
      </c>
      <c r="C5" s="198">
        <v>43328</v>
      </c>
      <c r="D5" s="199"/>
      <c r="E5" s="197" t="s">
        <v>607</v>
      </c>
      <c r="F5" s="197" t="s">
        <v>608</v>
      </c>
      <c r="G5" s="197" t="s">
        <v>609</v>
      </c>
      <c r="H5" s="197" t="s">
        <v>610</v>
      </c>
      <c r="I5" s="197" t="s">
        <v>611</v>
      </c>
      <c r="J5" s="197" t="s">
        <v>612</v>
      </c>
      <c r="K5" s="197" t="s">
        <v>613</v>
      </c>
      <c r="L5" s="197" t="s">
        <v>614</v>
      </c>
      <c r="M5" s="197" t="s">
        <v>615</v>
      </c>
      <c r="N5" s="197" t="s">
        <v>616</v>
      </c>
      <c r="O5" s="199"/>
      <c r="P5" s="205">
        <v>43354</v>
      </c>
      <c r="Q5" s="197" t="s">
        <v>617</v>
      </c>
      <c r="R5" s="197" t="s">
        <v>618</v>
      </c>
      <c r="S5" s="197" t="s">
        <v>627</v>
      </c>
      <c r="T5" s="197" t="s">
        <v>628</v>
      </c>
      <c r="U5" s="199"/>
      <c r="V5" s="197" t="s">
        <v>621</v>
      </c>
      <c r="W5" s="197" t="s">
        <v>627</v>
      </c>
      <c r="X5" s="200">
        <v>0</v>
      </c>
      <c r="Y5" s="201">
        <v>0</v>
      </c>
      <c r="Z5" s="201">
        <v>0</v>
      </c>
      <c r="AA5" s="201">
        <v>0</v>
      </c>
      <c r="AB5" s="197" t="s">
        <v>623</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624</v>
      </c>
      <c r="AS5" s="197" t="s">
        <v>624</v>
      </c>
      <c r="AT5" s="197" t="s">
        <v>624</v>
      </c>
      <c r="AU5" s="197" t="s">
        <v>624</v>
      </c>
      <c r="AV5" s="199"/>
      <c r="AW5" s="199"/>
      <c r="AX5" s="197" t="s">
        <v>625</v>
      </c>
      <c r="AY5" s="197" t="s">
        <v>626</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500</v>
      </c>
      <c r="B1" s="158"/>
      <c r="C1" s="158"/>
      <c r="D1" s="158"/>
      <c r="E1" s="158"/>
      <c r="G1" s="2"/>
      <c r="J1" s="10"/>
      <c r="M1" s="166"/>
      <c r="N1" s="169"/>
    </row>
    <row r="2" spans="1:14" s="2" customFormat="1" ht="30" customHeight="1">
      <c r="A2" s="545" t="s">
        <v>501</v>
      </c>
      <c r="B2" s="545"/>
      <c r="C2" s="545"/>
      <c r="D2" s="545"/>
      <c r="E2" s="545"/>
      <c r="J2" s="3"/>
      <c r="M2" s="165"/>
    </row>
    <row r="3" spans="1:14" s="2" customFormat="1" ht="13.15">
      <c r="A3" s="158" t="s">
        <v>321</v>
      </c>
      <c r="B3" s="158"/>
      <c r="C3" s="158"/>
      <c r="D3" s="158"/>
      <c r="E3" s="158"/>
      <c r="J3" s="3"/>
      <c r="M3" s="165"/>
    </row>
    <row r="4" spans="1:14" s="2" customFormat="1" ht="13.5" customHeight="1">
      <c r="J4" s="3"/>
      <c r="K4" s="7"/>
      <c r="M4" s="77"/>
    </row>
    <row r="5" spans="1:14" s="2" customFormat="1" ht="13.5" customHeight="1">
      <c r="A5" s="4" t="s">
        <v>305</v>
      </c>
      <c r="B5" s="4"/>
      <c r="C5" s="6"/>
      <c r="J5" s="3"/>
      <c r="K5" s="7"/>
      <c r="M5" s="77"/>
    </row>
    <row r="6" spans="1:14" s="2" customFormat="1" ht="36.950000000000003" customHeight="1">
      <c r="A6" s="543" t="s">
        <v>306</v>
      </c>
      <c r="B6" s="543"/>
      <c r="C6" s="543"/>
      <c r="D6" s="543"/>
      <c r="E6" s="543"/>
      <c r="F6" s="543"/>
      <c r="G6" s="543"/>
      <c r="H6" s="543"/>
      <c r="I6" s="543"/>
      <c r="J6" s="543"/>
      <c r="K6" s="543"/>
      <c r="M6" s="77"/>
    </row>
    <row r="7" spans="1:14" s="2" customFormat="1" ht="30" customHeight="1">
      <c r="J7" s="3"/>
      <c r="K7" s="7"/>
      <c r="M7" s="77"/>
    </row>
    <row r="8" spans="1:14" s="41" customFormat="1" ht="39.4">
      <c r="A8" s="55" t="s">
        <v>207</v>
      </c>
      <c r="B8" s="55" t="s">
        <v>208</v>
      </c>
      <c r="C8" s="55" t="s">
        <v>209</v>
      </c>
      <c r="D8" s="55" t="s">
        <v>210</v>
      </c>
      <c r="E8" s="55" t="s">
        <v>212</v>
      </c>
      <c r="F8" s="55"/>
      <c r="G8" s="57" t="s">
        <v>307</v>
      </c>
      <c r="H8" s="55"/>
      <c r="I8" s="55" t="s">
        <v>308</v>
      </c>
      <c r="J8" s="56" t="s">
        <v>53</v>
      </c>
      <c r="K8" s="55" t="s">
        <v>309</v>
      </c>
      <c r="M8" s="80"/>
    </row>
    <row r="10" spans="1:14" ht="13.15">
      <c r="C10">
        <v>86.28</v>
      </c>
      <c r="G10">
        <f>SUM(A10:F10)</f>
        <v>86.28</v>
      </c>
      <c r="I10" s="30" t="s">
        <v>525</v>
      </c>
      <c r="J10" s="213">
        <v>43349</v>
      </c>
      <c r="K10" s="215" t="s">
        <v>526</v>
      </c>
      <c r="M10" s="214"/>
    </row>
    <row r="20" spans="1:53">
      <c r="A20" s="174" t="s">
        <v>553</v>
      </c>
      <c r="B20" s="174" t="s">
        <v>554</v>
      </c>
      <c r="C20" s="174" t="s">
        <v>555</v>
      </c>
      <c r="D20" s="174" t="s">
        <v>556</v>
      </c>
      <c r="E20" s="174" t="s">
        <v>557</v>
      </c>
      <c r="F20" s="175" t="s">
        <v>558</v>
      </c>
      <c r="G20" s="176" t="s">
        <v>559</v>
      </c>
      <c r="H20" s="174" t="s">
        <v>560</v>
      </c>
      <c r="I20" s="174" t="s">
        <v>561</v>
      </c>
      <c r="J20" s="174" t="s">
        <v>562</v>
      </c>
      <c r="K20" s="174" t="s">
        <v>563</v>
      </c>
      <c r="L20" s="174" t="s">
        <v>564</v>
      </c>
      <c r="M20" s="174" t="s">
        <v>565</v>
      </c>
      <c r="N20" s="174" t="s">
        <v>566</v>
      </c>
      <c r="O20" s="175" t="s">
        <v>567</v>
      </c>
      <c r="P20" s="174" t="s">
        <v>568</v>
      </c>
      <c r="Q20" s="175" t="s">
        <v>569</v>
      </c>
      <c r="R20" s="174" t="s">
        <v>570</v>
      </c>
      <c r="S20" s="174" t="s">
        <v>571</v>
      </c>
      <c r="T20" s="174" t="s">
        <v>572</v>
      </c>
      <c r="U20" s="175" t="s">
        <v>573</v>
      </c>
      <c r="V20" s="175" t="s">
        <v>574</v>
      </c>
      <c r="W20" s="174" t="s">
        <v>575</v>
      </c>
      <c r="X20" s="174" t="s">
        <v>576</v>
      </c>
      <c r="Y20" s="174" t="s">
        <v>577</v>
      </c>
      <c r="Z20" s="175" t="s">
        <v>578</v>
      </c>
      <c r="AA20" s="175" t="s">
        <v>579</v>
      </c>
      <c r="AB20" s="175" t="s">
        <v>580</v>
      </c>
      <c r="AC20" s="175" t="s">
        <v>581</v>
      </c>
      <c r="AD20" s="175" t="s">
        <v>582</v>
      </c>
      <c r="AE20" s="175" t="s">
        <v>583</v>
      </c>
      <c r="AF20" s="175" t="s">
        <v>584</v>
      </c>
      <c r="AG20" s="175" t="s">
        <v>585</v>
      </c>
      <c r="AH20" s="175" t="s">
        <v>586</v>
      </c>
      <c r="AI20" s="175" t="s">
        <v>587</v>
      </c>
      <c r="AJ20" s="177" t="s">
        <v>588</v>
      </c>
      <c r="AK20" s="177" t="s">
        <v>589</v>
      </c>
      <c r="AL20" s="177" t="s">
        <v>590</v>
      </c>
      <c r="AM20" s="177" t="s">
        <v>591</v>
      </c>
      <c r="AN20" s="177" t="s">
        <v>592</v>
      </c>
      <c r="AO20" s="177" t="s">
        <v>593</v>
      </c>
      <c r="AP20" s="177" t="s">
        <v>594</v>
      </c>
      <c r="AQ20" s="211" t="s">
        <v>595</v>
      </c>
      <c r="AR20" s="177" t="s">
        <v>596</v>
      </c>
      <c r="AS20" s="177" t="s">
        <v>597</v>
      </c>
      <c r="AT20" s="177" t="s">
        <v>598</v>
      </c>
      <c r="AU20" s="177" t="s">
        <v>599</v>
      </c>
      <c r="AV20" s="177" t="s">
        <v>600</v>
      </c>
      <c r="AW20" s="177" t="s">
        <v>601</v>
      </c>
      <c r="AX20" s="177" t="s">
        <v>602</v>
      </c>
      <c r="AY20" s="177" t="s">
        <v>603</v>
      </c>
      <c r="AZ20" s="177" t="s">
        <v>604</v>
      </c>
      <c r="BA20" s="177" t="s">
        <v>605</v>
      </c>
    </row>
    <row r="21" spans="1:53" s="204" customFormat="1">
      <c r="A21" s="193" t="s">
        <v>169</v>
      </c>
      <c r="B21" s="193" t="s">
        <v>629</v>
      </c>
      <c r="C21" s="192">
        <v>43342</v>
      </c>
      <c r="D21" s="207"/>
      <c r="E21" s="193" t="s">
        <v>630</v>
      </c>
      <c r="F21" s="193" t="s">
        <v>631</v>
      </c>
      <c r="G21" s="193" t="s">
        <v>632</v>
      </c>
      <c r="H21" s="193" t="s">
        <v>633</v>
      </c>
      <c r="I21" s="193" t="s">
        <v>634</v>
      </c>
      <c r="J21" s="193" t="s">
        <v>612</v>
      </c>
      <c r="K21" s="193" t="s">
        <v>635</v>
      </c>
      <c r="L21" s="207"/>
      <c r="M21" s="193" t="s">
        <v>636</v>
      </c>
      <c r="N21" s="207"/>
      <c r="O21" s="207"/>
      <c r="P21" s="192">
        <v>43349</v>
      </c>
      <c r="Q21" s="193" t="s">
        <v>637</v>
      </c>
      <c r="R21" s="193" t="s">
        <v>638</v>
      </c>
      <c r="S21" s="193" t="s">
        <v>639</v>
      </c>
      <c r="T21" s="193" t="s">
        <v>640</v>
      </c>
      <c r="U21" s="193" t="s">
        <v>641</v>
      </c>
      <c r="V21" s="207"/>
      <c r="W21" s="193" t="s">
        <v>642</v>
      </c>
      <c r="X21" s="208">
        <v>0</v>
      </c>
      <c r="Y21" s="209">
        <v>0</v>
      </c>
      <c r="Z21" s="209">
        <v>0</v>
      </c>
      <c r="AA21" s="209">
        <v>0</v>
      </c>
      <c r="AB21" s="193" t="s">
        <v>623</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624</v>
      </c>
      <c r="AS21" s="193" t="s">
        <v>624</v>
      </c>
      <c r="AT21" s="193" t="s">
        <v>624</v>
      </c>
      <c r="AU21" s="193" t="s">
        <v>624</v>
      </c>
      <c r="AV21" s="207"/>
      <c r="AW21" s="207"/>
      <c r="AX21" s="193" t="s">
        <v>625</v>
      </c>
      <c r="AY21" s="193" t="s">
        <v>626</v>
      </c>
      <c r="AZ21" s="207"/>
      <c r="BA21" s="193" t="s">
        <v>633</v>
      </c>
    </row>
    <row r="22" spans="1:53" s="204" customFormat="1">
      <c r="A22" s="193" t="s">
        <v>169</v>
      </c>
      <c r="B22" s="193" t="s">
        <v>629</v>
      </c>
      <c r="C22" s="192">
        <v>43342</v>
      </c>
      <c r="D22" s="207"/>
      <c r="E22" s="193" t="s">
        <v>630</v>
      </c>
      <c r="F22" s="193" t="s">
        <v>643</v>
      </c>
      <c r="G22" s="193" t="s">
        <v>632</v>
      </c>
      <c r="H22" s="193" t="s">
        <v>633</v>
      </c>
      <c r="I22" s="193" t="s">
        <v>634</v>
      </c>
      <c r="J22" s="193" t="s">
        <v>612</v>
      </c>
      <c r="K22" s="193" t="s">
        <v>635</v>
      </c>
      <c r="L22" s="207"/>
      <c r="M22" s="193" t="s">
        <v>636</v>
      </c>
      <c r="N22" s="207"/>
      <c r="O22" s="207"/>
      <c r="P22" s="192">
        <v>43349</v>
      </c>
      <c r="Q22" s="193" t="s">
        <v>638</v>
      </c>
      <c r="R22" s="193" t="s">
        <v>637</v>
      </c>
      <c r="S22" s="193" t="s">
        <v>639</v>
      </c>
      <c r="T22" s="193" t="s">
        <v>640</v>
      </c>
      <c r="U22" s="193" t="s">
        <v>641</v>
      </c>
      <c r="V22" s="207"/>
      <c r="W22" s="193" t="s">
        <v>642</v>
      </c>
      <c r="X22" s="208">
        <v>0</v>
      </c>
      <c r="Y22" s="209">
        <v>0</v>
      </c>
      <c r="Z22" s="209">
        <v>0</v>
      </c>
      <c r="AA22" s="209">
        <v>0</v>
      </c>
      <c r="AB22" s="193" t="s">
        <v>623</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624</v>
      </c>
      <c r="AS22" s="193" t="s">
        <v>624</v>
      </c>
      <c r="AT22" s="193" t="s">
        <v>624</v>
      </c>
      <c r="AU22" s="193" t="s">
        <v>624</v>
      </c>
      <c r="AV22" s="207"/>
      <c r="AW22" s="207"/>
      <c r="AX22" s="193" t="s">
        <v>625</v>
      </c>
      <c r="AY22" s="193" t="s">
        <v>626</v>
      </c>
      <c r="AZ22" s="207"/>
      <c r="BA22" s="193" t="s">
        <v>633</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644</v>
      </c>
      <c r="B1" s="158"/>
      <c r="C1" s="158"/>
      <c r="D1" s="158"/>
      <c r="E1" s="158"/>
      <c r="G1" s="2"/>
      <c r="J1" s="10"/>
      <c r="M1" s="166"/>
      <c r="N1" s="169"/>
    </row>
    <row r="2" spans="1:53" s="2" customFormat="1" ht="13.15">
      <c r="A2" s="545" t="s">
        <v>281</v>
      </c>
      <c r="B2" s="545"/>
      <c r="C2" s="545"/>
      <c r="D2" s="545"/>
      <c r="E2" s="545"/>
      <c r="J2" s="3"/>
      <c r="M2" s="165"/>
    </row>
    <row r="3" spans="1:53" s="2" customFormat="1" ht="13.15">
      <c r="A3" s="158" t="s">
        <v>303</v>
      </c>
      <c r="B3" s="158"/>
      <c r="C3" s="158"/>
      <c r="D3" s="158"/>
      <c r="E3" s="158"/>
      <c r="J3" s="3"/>
      <c r="M3" s="165"/>
    </row>
    <row r="4" spans="1:53" s="2" customFormat="1" ht="13.5" customHeight="1">
      <c r="I4" s="142"/>
      <c r="J4" s="3"/>
      <c r="K4" s="7"/>
      <c r="M4" s="77"/>
    </row>
    <row r="5" spans="1:53" s="2" customFormat="1" ht="13.5" customHeight="1">
      <c r="A5" s="4" t="s">
        <v>305</v>
      </c>
      <c r="B5" s="4"/>
      <c r="C5" s="6"/>
      <c r="I5" s="142"/>
      <c r="J5" s="3"/>
      <c r="K5" s="7"/>
      <c r="M5" s="77"/>
    </row>
    <row r="6" spans="1:53" s="2" customFormat="1" ht="36.950000000000003" customHeight="1">
      <c r="A6" s="543" t="s">
        <v>306</v>
      </c>
      <c r="B6" s="543"/>
      <c r="C6" s="543"/>
      <c r="D6" s="543"/>
      <c r="E6" s="543"/>
      <c r="F6" s="543"/>
      <c r="G6" s="543"/>
      <c r="H6" s="543"/>
      <c r="I6" s="543"/>
      <c r="J6" s="543"/>
      <c r="K6" s="543"/>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307</v>
      </c>
      <c r="H8" s="55"/>
      <c r="I8" s="55" t="s">
        <v>308</v>
      </c>
      <c r="J8" s="56" t="s">
        <v>53</v>
      </c>
      <c r="K8" s="55" t="s">
        <v>309</v>
      </c>
      <c r="M8" s="80"/>
    </row>
    <row r="9" spans="1:53" s="41" customFormat="1" ht="51.4">
      <c r="A9" s="55"/>
      <c r="B9" s="55"/>
      <c r="C9" s="55"/>
      <c r="D9" s="189">
        <f>AO16</f>
        <v>4061.41</v>
      </c>
      <c r="E9" s="55"/>
      <c r="F9" s="55"/>
      <c r="G9" s="57">
        <f>SUM(A9:E9)</f>
        <v>4061.41</v>
      </c>
      <c r="H9" s="55"/>
      <c r="I9" s="191" t="s">
        <v>645</v>
      </c>
      <c r="J9" s="190">
        <v>43416</v>
      </c>
      <c r="K9" s="143" t="s">
        <v>646</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553</v>
      </c>
      <c r="B13" s="174" t="s">
        <v>554</v>
      </c>
      <c r="C13" s="174" t="s">
        <v>555</v>
      </c>
      <c r="D13" s="174" t="s">
        <v>556</v>
      </c>
      <c r="E13" s="174" t="s">
        <v>557</v>
      </c>
      <c r="F13" s="175" t="s">
        <v>558</v>
      </c>
      <c r="G13" s="176" t="s">
        <v>559</v>
      </c>
      <c r="H13" s="174" t="s">
        <v>560</v>
      </c>
      <c r="I13" s="174" t="s">
        <v>561</v>
      </c>
      <c r="J13" s="174" t="s">
        <v>562</v>
      </c>
      <c r="K13" s="174" t="s">
        <v>563</v>
      </c>
      <c r="L13" s="174" t="s">
        <v>564</v>
      </c>
      <c r="M13" s="174" t="s">
        <v>565</v>
      </c>
      <c r="N13" s="174" t="s">
        <v>566</v>
      </c>
      <c r="O13" s="175" t="s">
        <v>567</v>
      </c>
      <c r="P13" s="176" t="s">
        <v>568</v>
      </c>
      <c r="Q13" s="175" t="s">
        <v>569</v>
      </c>
      <c r="R13" s="174" t="s">
        <v>570</v>
      </c>
      <c r="S13" s="174" t="s">
        <v>571</v>
      </c>
      <c r="T13" s="174" t="s">
        <v>572</v>
      </c>
      <c r="U13" s="175" t="s">
        <v>573</v>
      </c>
      <c r="V13" s="175" t="s">
        <v>574</v>
      </c>
      <c r="W13" s="174" t="s">
        <v>575</v>
      </c>
      <c r="X13" s="174" t="s">
        <v>576</v>
      </c>
      <c r="Y13" s="174" t="s">
        <v>577</v>
      </c>
      <c r="Z13" s="175" t="s">
        <v>578</v>
      </c>
      <c r="AA13" s="175" t="s">
        <v>579</v>
      </c>
      <c r="AB13" s="175" t="s">
        <v>580</v>
      </c>
      <c r="AC13" s="175" t="s">
        <v>581</v>
      </c>
      <c r="AD13" s="175" t="s">
        <v>582</v>
      </c>
      <c r="AE13" s="175" t="s">
        <v>583</v>
      </c>
      <c r="AF13" s="175" t="s">
        <v>584</v>
      </c>
      <c r="AG13" s="175" t="s">
        <v>585</v>
      </c>
      <c r="AH13" s="175" t="s">
        <v>586</v>
      </c>
      <c r="AI13" s="175" t="s">
        <v>587</v>
      </c>
      <c r="AJ13" s="177" t="s">
        <v>588</v>
      </c>
      <c r="AK13" s="177" t="s">
        <v>589</v>
      </c>
      <c r="AL13" s="177" t="s">
        <v>590</v>
      </c>
      <c r="AM13" s="177" t="s">
        <v>591</v>
      </c>
      <c r="AN13" s="177" t="s">
        <v>592</v>
      </c>
      <c r="AO13" s="177" t="s">
        <v>593</v>
      </c>
      <c r="AP13" s="177" t="s">
        <v>594</v>
      </c>
      <c r="AQ13" s="177" t="s">
        <v>595</v>
      </c>
      <c r="AR13" s="177" t="s">
        <v>596</v>
      </c>
      <c r="AS13" s="177" t="s">
        <v>597</v>
      </c>
      <c r="AT13" s="177" t="s">
        <v>598</v>
      </c>
      <c r="AU13" s="177" t="s">
        <v>599</v>
      </c>
      <c r="AV13" s="177" t="s">
        <v>600</v>
      </c>
      <c r="AW13" s="177" t="s">
        <v>601</v>
      </c>
      <c r="AX13" s="177" t="s">
        <v>602</v>
      </c>
      <c r="AY13" s="177" t="s">
        <v>603</v>
      </c>
      <c r="AZ13" s="177" t="s">
        <v>604</v>
      </c>
      <c r="BA13" s="177" t="s">
        <v>605</v>
      </c>
    </row>
    <row r="14" spans="1:53" s="186" customFormat="1" ht="10.5">
      <c r="A14" s="179" t="s">
        <v>169</v>
      </c>
      <c r="B14" s="179" t="s">
        <v>647</v>
      </c>
      <c r="C14" s="180">
        <v>43284</v>
      </c>
      <c r="D14" s="181"/>
      <c r="E14" s="182" t="s">
        <v>648</v>
      </c>
      <c r="F14" s="179">
        <v>71781512</v>
      </c>
      <c r="G14" s="193" t="s">
        <v>649</v>
      </c>
      <c r="H14" s="179" t="s">
        <v>650</v>
      </c>
      <c r="I14" s="179" t="s">
        <v>651</v>
      </c>
      <c r="J14" s="179" t="s">
        <v>652</v>
      </c>
      <c r="K14" s="179" t="s">
        <v>613</v>
      </c>
      <c r="L14" s="179">
        <v>1688</v>
      </c>
      <c r="M14" s="179" t="s">
        <v>615</v>
      </c>
      <c r="N14" s="179" t="s">
        <v>653</v>
      </c>
      <c r="O14" s="179"/>
      <c r="P14" s="192">
        <v>43416</v>
      </c>
      <c r="Q14" s="179" t="s">
        <v>617</v>
      </c>
      <c r="R14" s="179" t="s">
        <v>618</v>
      </c>
      <c r="S14" s="179" t="s">
        <v>619</v>
      </c>
      <c r="T14" s="179" t="s">
        <v>628</v>
      </c>
      <c r="U14" s="181"/>
      <c r="V14" s="179" t="s">
        <v>621</v>
      </c>
      <c r="W14" s="179" t="s">
        <v>622</v>
      </c>
      <c r="X14" s="183">
        <v>0</v>
      </c>
      <c r="Y14" s="184">
        <v>0</v>
      </c>
      <c r="Z14" s="184">
        <v>0</v>
      </c>
      <c r="AA14" s="184">
        <v>0</v>
      </c>
      <c r="AB14" s="179" t="s">
        <v>623</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624</v>
      </c>
      <c r="AS14" s="179" t="s">
        <v>624</v>
      </c>
      <c r="AT14" s="179" t="s">
        <v>624</v>
      </c>
      <c r="AU14" s="179" t="s">
        <v>624</v>
      </c>
      <c r="AV14" s="181"/>
      <c r="AW14" s="179" t="s">
        <v>654</v>
      </c>
      <c r="AX14" s="179"/>
      <c r="AY14" s="179">
        <v>520410</v>
      </c>
      <c r="AZ14" s="181"/>
      <c r="BA14" s="181"/>
    </row>
    <row r="15" spans="1:53" s="186" customFormat="1" ht="10.5">
      <c r="A15" s="179" t="s">
        <v>169</v>
      </c>
      <c r="B15" s="179" t="s">
        <v>647</v>
      </c>
      <c r="C15" s="180">
        <v>43284</v>
      </c>
      <c r="D15" s="181"/>
      <c r="E15" s="182" t="s">
        <v>648</v>
      </c>
      <c r="F15" s="179">
        <v>71781512</v>
      </c>
      <c r="G15" s="193" t="s">
        <v>649</v>
      </c>
      <c r="H15" s="179" t="s">
        <v>650</v>
      </c>
      <c r="I15" s="179" t="s">
        <v>651</v>
      </c>
      <c r="J15" s="179" t="s">
        <v>652</v>
      </c>
      <c r="K15" s="179" t="s">
        <v>613</v>
      </c>
      <c r="L15" s="179">
        <v>1688</v>
      </c>
      <c r="M15" s="179" t="s">
        <v>615</v>
      </c>
      <c r="N15" s="179" t="s">
        <v>653</v>
      </c>
      <c r="O15" s="181"/>
      <c r="P15" s="192">
        <v>43416</v>
      </c>
      <c r="Q15" s="179" t="s">
        <v>655</v>
      </c>
      <c r="R15" s="179" t="s">
        <v>618</v>
      </c>
      <c r="S15" s="179" t="s">
        <v>627</v>
      </c>
      <c r="T15" s="179" t="s">
        <v>628</v>
      </c>
      <c r="U15" s="181"/>
      <c r="V15" s="179" t="s">
        <v>621</v>
      </c>
      <c r="W15" s="179" t="s">
        <v>627</v>
      </c>
      <c r="X15" s="183">
        <v>0</v>
      </c>
      <c r="Y15" s="184">
        <v>0</v>
      </c>
      <c r="Z15" s="184">
        <v>0</v>
      </c>
      <c r="AA15" s="184">
        <v>0</v>
      </c>
      <c r="AB15" s="179" t="s">
        <v>623</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624</v>
      </c>
      <c r="AS15" s="179" t="s">
        <v>624</v>
      </c>
      <c r="AT15" s="179" t="s">
        <v>624</v>
      </c>
      <c r="AU15" s="179" t="s">
        <v>624</v>
      </c>
      <c r="AV15" s="181"/>
      <c r="AW15" s="179" t="s">
        <v>654</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470</v>
      </c>
      <c r="B1" s="13"/>
      <c r="C1" s="13"/>
      <c r="D1" s="13"/>
      <c r="E1" s="13"/>
      <c r="J1" s="10"/>
    </row>
    <row r="2" spans="1:11" s="2" customFormat="1" ht="13.5" customHeight="1">
      <c r="A2" s="37" t="s">
        <v>282</v>
      </c>
      <c r="B2" s="13"/>
      <c r="C2" s="13"/>
      <c r="D2" s="37"/>
      <c r="E2" s="37"/>
      <c r="J2" s="3"/>
    </row>
    <row r="3" spans="1:11" s="2" customFormat="1" ht="13.5" customHeight="1">
      <c r="A3" s="13" t="s">
        <v>656</v>
      </c>
      <c r="B3" s="13"/>
      <c r="C3" s="13"/>
      <c r="D3" s="13"/>
      <c r="E3" s="13"/>
      <c r="J3" s="3"/>
    </row>
    <row r="4" spans="1:11" s="2" customFormat="1" ht="13.5" customHeight="1">
      <c r="J4" s="3"/>
    </row>
    <row r="5" spans="1:11" s="4" customFormat="1" ht="13.5" customHeight="1">
      <c r="A5" s="4" t="s">
        <v>305</v>
      </c>
      <c r="C5" s="6">
        <v>42735</v>
      </c>
      <c r="D5" s="2"/>
      <c r="E5" s="2"/>
      <c r="F5" s="2"/>
      <c r="G5" s="2"/>
      <c r="H5" s="2"/>
      <c r="I5" s="2"/>
      <c r="J5" s="3"/>
      <c r="K5" s="2"/>
    </row>
    <row r="6" spans="1:11" s="4" customFormat="1" ht="36.950000000000003" customHeight="1">
      <c r="A6" s="543" t="s">
        <v>306</v>
      </c>
      <c r="B6" s="543"/>
      <c r="C6" s="543"/>
      <c r="D6" s="543"/>
      <c r="E6" s="543"/>
      <c r="F6" s="543"/>
      <c r="G6" s="543"/>
      <c r="H6" s="543"/>
      <c r="I6" s="543"/>
      <c r="J6" s="543"/>
      <c r="K6" s="543"/>
    </row>
    <row r="7" spans="1:11" s="2" customFormat="1" ht="11.25" customHeight="1">
      <c r="A7" s="12"/>
    </row>
    <row r="8" spans="1:11" s="26" customFormat="1" ht="39.4">
      <c r="A8" s="24" t="s">
        <v>657</v>
      </c>
      <c r="B8" s="24" t="s">
        <v>207</v>
      </c>
      <c r="C8" s="24" t="s">
        <v>208</v>
      </c>
      <c r="D8" s="24" t="s">
        <v>209</v>
      </c>
      <c r="E8" s="24" t="s">
        <v>210</v>
      </c>
      <c r="F8" s="24" t="s">
        <v>212</v>
      </c>
      <c r="G8" s="24"/>
      <c r="H8" s="25" t="s">
        <v>307</v>
      </c>
      <c r="J8" s="26" t="s">
        <v>308</v>
      </c>
      <c r="K8" s="26" t="s">
        <v>309</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658</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656</v>
      </c>
      <c r="B3" s="100"/>
      <c r="C3" s="100"/>
      <c r="D3" s="100"/>
      <c r="E3" s="100"/>
      <c r="J3" s="3"/>
      <c r="K3" s="7"/>
      <c r="M3" s="77" t="s">
        <v>304</v>
      </c>
    </row>
    <row r="4" spans="1:13" s="2" customFormat="1" ht="13.5" customHeight="1">
      <c r="J4" s="3"/>
      <c r="K4" s="7"/>
      <c r="M4" s="77"/>
    </row>
    <row r="5" spans="1:13" s="2" customFormat="1" ht="13.5" customHeight="1">
      <c r="A5" s="4" t="s">
        <v>305</v>
      </c>
      <c r="B5" s="4"/>
      <c r="C5" s="6">
        <v>42809</v>
      </c>
      <c r="J5" s="3"/>
      <c r="K5" s="7"/>
      <c r="M5" s="77"/>
    </row>
    <row r="6" spans="1:13" s="2" customFormat="1" ht="36.950000000000003" customHeight="1">
      <c r="A6" s="543" t="s">
        <v>306</v>
      </c>
      <c r="B6" s="543"/>
      <c r="C6" s="543"/>
      <c r="D6" s="543"/>
      <c r="E6" s="543"/>
      <c r="F6" s="543"/>
      <c r="G6" s="543"/>
      <c r="H6" s="543"/>
      <c r="I6" s="543"/>
      <c r="J6" s="543"/>
      <c r="K6" s="543"/>
      <c r="M6" s="77"/>
    </row>
    <row r="7" spans="1:13" s="2" customFormat="1" ht="30" customHeight="1">
      <c r="J7" s="3"/>
      <c r="K7" s="7"/>
      <c r="M7" s="77"/>
    </row>
    <row r="8" spans="1:13" ht="39.4">
      <c r="A8" s="55" t="s">
        <v>207</v>
      </c>
      <c r="B8" s="55" t="s">
        <v>208</v>
      </c>
      <c r="C8" s="55" t="s">
        <v>209</v>
      </c>
      <c r="D8" s="55" t="s">
        <v>210</v>
      </c>
      <c r="E8" s="55" t="s">
        <v>212</v>
      </c>
      <c r="F8" s="55"/>
      <c r="G8" s="55" t="s">
        <v>307</v>
      </c>
      <c r="H8" s="55"/>
      <c r="I8" s="55" t="s">
        <v>308</v>
      </c>
      <c r="J8" s="56" t="s">
        <v>53</v>
      </c>
      <c r="K8" s="55" t="s">
        <v>309</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48" t="s">
        <v>659</v>
      </c>
      <c r="B1" s="548"/>
      <c r="C1" s="548"/>
      <c r="D1" s="548"/>
      <c r="E1" s="548"/>
      <c r="F1" s="548"/>
      <c r="G1" s="548"/>
      <c r="H1" s="548"/>
      <c r="I1" s="548"/>
      <c r="J1" s="548"/>
      <c r="K1" s="548"/>
      <c r="L1" s="548"/>
      <c r="M1" s="548"/>
      <c r="N1" s="548"/>
      <c r="O1" s="548"/>
      <c r="P1" s="548"/>
      <c r="Q1" s="548"/>
      <c r="R1" s="548"/>
      <c r="S1" s="548"/>
      <c r="T1" s="548"/>
    </row>
    <row r="2" spans="1:30" s="18" customFormat="1" ht="49.5" customHeight="1">
      <c r="A2" s="44"/>
      <c r="B2" s="44"/>
      <c r="C2" s="44"/>
      <c r="D2" s="44"/>
      <c r="E2" s="44">
        <f>172.58/4</f>
        <v>43.145000000000003</v>
      </c>
      <c r="F2" s="44"/>
      <c r="G2" s="108">
        <v>43.145000000000003</v>
      </c>
      <c r="H2" s="4"/>
      <c r="I2" s="136" t="s">
        <v>660</v>
      </c>
      <c r="J2" s="10">
        <v>43045</v>
      </c>
      <c r="K2" s="8" t="s">
        <v>661</v>
      </c>
      <c r="L2" s="41"/>
      <c r="M2" s="81"/>
      <c r="N2" s="74"/>
      <c r="O2" s="135" t="s">
        <v>320</v>
      </c>
      <c r="P2" s="41"/>
      <c r="Q2" s="4" t="s">
        <v>662</v>
      </c>
      <c r="R2" s="16" t="s">
        <v>663</v>
      </c>
      <c r="S2" s="41"/>
      <c r="T2" s="41"/>
      <c r="U2" s="152" t="s">
        <v>664</v>
      </c>
      <c r="V2" s="41"/>
      <c r="W2" s="41"/>
      <c r="X2" s="41"/>
      <c r="Y2" s="41"/>
      <c r="Z2" s="41"/>
      <c r="AA2" s="41"/>
      <c r="AB2" s="41"/>
      <c r="AC2" s="41"/>
      <c r="AD2" s="41"/>
    </row>
    <row r="3" spans="1:30" ht="14.25">
      <c r="A3" s="151"/>
    </row>
    <row r="4" spans="1:30" ht="35.25" customHeight="1">
      <c r="A4" s="548" t="s">
        <v>665</v>
      </c>
      <c r="B4" s="548"/>
      <c r="C4" s="548"/>
      <c r="D4" s="548"/>
      <c r="E4" s="548"/>
      <c r="F4" s="548"/>
      <c r="G4" s="548"/>
      <c r="H4" s="548"/>
      <c r="I4" s="548"/>
      <c r="J4" s="548"/>
      <c r="K4" s="548"/>
      <c r="L4" s="548"/>
      <c r="M4" s="548"/>
      <c r="N4" s="548"/>
      <c r="O4" s="548"/>
      <c r="P4" s="548"/>
      <c r="Q4" s="548"/>
      <c r="R4" s="548"/>
      <c r="S4" s="548"/>
      <c r="T4" s="548"/>
    </row>
    <row r="5" spans="1:30" ht="35.25" customHeight="1">
      <c r="A5" s="548" t="s">
        <v>666</v>
      </c>
      <c r="B5" s="548"/>
      <c r="C5" s="548"/>
      <c r="D5" s="548"/>
      <c r="E5" s="548"/>
      <c r="F5" s="548"/>
      <c r="G5" s="548"/>
      <c r="H5" s="548"/>
      <c r="I5" s="548"/>
      <c r="J5" s="548"/>
      <c r="K5" s="548"/>
      <c r="L5" s="548"/>
      <c r="M5" s="548"/>
      <c r="N5" s="548"/>
      <c r="O5" s="548"/>
      <c r="P5" s="548"/>
      <c r="Q5" s="548"/>
      <c r="R5" s="548"/>
      <c r="S5" s="548"/>
      <c r="T5" s="548"/>
    </row>
    <row r="6" spans="1:30" s="41" customFormat="1" ht="39">
      <c r="A6" s="44"/>
      <c r="B6" s="44"/>
      <c r="C6" s="44"/>
      <c r="D6" s="44"/>
      <c r="E6" s="44">
        <v>0.97</v>
      </c>
      <c r="F6" s="44"/>
      <c r="G6" s="154">
        <f t="shared" ref="G6:G8" si="0">SUM(A6:E6)</f>
        <v>0.97</v>
      </c>
      <c r="H6" s="4"/>
      <c r="I6" s="75" t="s">
        <v>383</v>
      </c>
      <c r="J6" s="10">
        <v>43075</v>
      </c>
      <c r="K6" s="8" t="s">
        <v>667</v>
      </c>
      <c r="L6" s="132" t="s">
        <v>382</v>
      </c>
      <c r="N6" s="153" t="s">
        <v>668</v>
      </c>
      <c r="U6" s="152" t="s">
        <v>664</v>
      </c>
    </row>
    <row r="7" spans="1:30" s="41" customFormat="1" ht="51.75">
      <c r="A7" s="44"/>
      <c r="B7" s="44"/>
      <c r="C7" s="44"/>
      <c r="D7" s="44"/>
      <c r="E7" s="44">
        <v>6.46</v>
      </c>
      <c r="F7" s="44"/>
      <c r="G7" s="154">
        <f t="shared" si="0"/>
        <v>6.46</v>
      </c>
      <c r="H7" s="4"/>
      <c r="I7" s="75" t="s">
        <v>383</v>
      </c>
      <c r="J7" s="10">
        <v>43075</v>
      </c>
      <c r="K7" s="8" t="s">
        <v>669</v>
      </c>
      <c r="L7" s="132" t="s">
        <v>382</v>
      </c>
      <c r="N7" s="133" t="s">
        <v>670</v>
      </c>
      <c r="O7" s="44">
        <f>(41.43+3.78)</f>
        <v>45.21</v>
      </c>
      <c r="P7" s="134">
        <v>8</v>
      </c>
      <c r="Q7" s="4">
        <f t="shared" ref="Q7" si="1">O7/P7</f>
        <v>5.6512500000000001</v>
      </c>
      <c r="R7" s="4"/>
      <c r="U7" s="152" t="s">
        <v>664</v>
      </c>
    </row>
    <row r="8" spans="1:30" s="41" customFormat="1" ht="51.75">
      <c r="A8" s="44"/>
      <c r="B8" s="44"/>
      <c r="C8" s="44"/>
      <c r="D8" s="44"/>
      <c r="E8" s="44">
        <v>20.239999999999998</v>
      </c>
      <c r="F8" s="44"/>
      <c r="G8" s="154">
        <f t="shared" si="0"/>
        <v>20.239999999999998</v>
      </c>
      <c r="H8" s="4"/>
      <c r="I8" s="75" t="s">
        <v>671</v>
      </c>
      <c r="J8" s="10">
        <v>43073</v>
      </c>
      <c r="K8" s="8" t="s">
        <v>672</v>
      </c>
      <c r="L8" s="135" t="s">
        <v>320</v>
      </c>
      <c r="N8" s="153" t="s">
        <v>673</v>
      </c>
      <c r="O8" s="4"/>
      <c r="P8" s="134"/>
      <c r="Q8" s="4"/>
      <c r="R8" s="4"/>
      <c r="S8" s="4"/>
      <c r="T8" s="4"/>
      <c r="U8" s="152" t="s">
        <v>664</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671</v>
      </c>
      <c r="J11" s="10">
        <v>43074</v>
      </c>
      <c r="K11" s="8" t="s">
        <v>674</v>
      </c>
      <c r="L11" s="135" t="s">
        <v>320</v>
      </c>
      <c r="N11" s="133" t="s">
        <v>675</v>
      </c>
      <c r="U11" s="152" t="s">
        <v>676</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307</v>
      </c>
      <c r="H1" s="55"/>
      <c r="I1" s="55" t="s">
        <v>308</v>
      </c>
      <c r="J1" s="56" t="s">
        <v>53</v>
      </c>
      <c r="K1" s="55" t="s">
        <v>309</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437</v>
      </c>
      <c r="B1" s="112"/>
      <c r="C1" s="112"/>
      <c r="D1" s="112"/>
    </row>
    <row r="2" spans="1:43" ht="13.15">
      <c r="A2" s="111" t="s">
        <v>334</v>
      </c>
      <c r="B2" s="112"/>
      <c r="C2" s="112"/>
      <c r="D2" s="112"/>
      <c r="F2" s="118" t="s">
        <v>677</v>
      </c>
      <c r="G2" s="118"/>
      <c r="H2" s="118"/>
    </row>
    <row r="3" spans="1:43">
      <c r="A3" s="112"/>
      <c r="B3" s="112"/>
      <c r="C3" s="112"/>
      <c r="D3" s="112"/>
    </row>
    <row r="4" spans="1:43" ht="13.15">
      <c r="A4" s="109" t="s">
        <v>678</v>
      </c>
    </row>
    <row r="6" spans="1:43" s="4" customFormat="1" ht="39.4">
      <c r="A6" s="7" t="s">
        <v>207</v>
      </c>
      <c r="B6" s="7" t="s">
        <v>208</v>
      </c>
      <c r="C6" s="7" t="s">
        <v>209</v>
      </c>
      <c r="D6" s="7" t="s">
        <v>210</v>
      </c>
      <c r="E6" s="7" t="s">
        <v>212</v>
      </c>
      <c r="F6" s="7"/>
      <c r="G6" s="7" t="s">
        <v>307</v>
      </c>
      <c r="H6" s="7"/>
      <c r="I6" s="7" t="s">
        <v>308</v>
      </c>
      <c r="J6" s="9" t="s">
        <v>53</v>
      </c>
      <c r="K6" s="7" t="s">
        <v>309</v>
      </c>
      <c r="L6"/>
      <c r="M6"/>
      <c r="N6"/>
      <c r="O6"/>
      <c r="P6"/>
      <c r="Q6"/>
      <c r="R6"/>
      <c r="S6"/>
      <c r="T6"/>
      <c r="U6"/>
      <c r="V6"/>
      <c r="W6"/>
      <c r="X6"/>
      <c r="Y6"/>
      <c r="Z6"/>
      <c r="AA6"/>
      <c r="AB6"/>
      <c r="AC6"/>
      <c r="AD6"/>
      <c r="AE6"/>
      <c r="AF6"/>
      <c r="AG6"/>
      <c r="AH6"/>
      <c r="AI6"/>
      <c r="AJ6"/>
      <c r="AK6"/>
      <c r="AL6"/>
      <c r="AM6"/>
      <c r="AN6"/>
      <c r="AO6"/>
      <c r="AP6"/>
      <c r="AQ6"/>
    </row>
    <row r="18" spans="18:21">
      <c r="R18" s="119" t="s">
        <v>679</v>
      </c>
      <c r="S18" s="119" t="s">
        <v>679</v>
      </c>
      <c r="T18" s="119" t="s">
        <v>679</v>
      </c>
    </row>
    <row r="19" spans="18:21">
      <c r="R19">
        <v>202.48</v>
      </c>
      <c r="S19">
        <v>20</v>
      </c>
      <c r="T19">
        <f>SUM(R19:S19)</f>
        <v>222.48</v>
      </c>
      <c r="U19" t="s">
        <v>680</v>
      </c>
    </row>
    <row r="20" spans="18:21">
      <c r="R20">
        <v>143.77000000000001</v>
      </c>
      <c r="S20">
        <v>20</v>
      </c>
      <c r="T20">
        <f>SUM(R20:S20)</f>
        <v>163.77000000000001</v>
      </c>
      <c r="U20" t="s">
        <v>437</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681</v>
      </c>
      <c r="B1" s="112"/>
      <c r="C1" s="112"/>
      <c r="D1" s="112"/>
    </row>
    <row r="2" spans="1:43" ht="13.15">
      <c r="A2" s="111" t="s">
        <v>682</v>
      </c>
      <c r="B2" s="112"/>
      <c r="C2" s="112"/>
      <c r="D2" s="112"/>
      <c r="F2" s="118" t="s">
        <v>677</v>
      </c>
      <c r="G2" s="118"/>
      <c r="H2" s="118"/>
    </row>
    <row r="3" spans="1:43">
      <c r="A3" s="112"/>
      <c r="B3" s="112"/>
      <c r="C3" s="112"/>
      <c r="D3" s="112"/>
    </row>
    <row r="4" spans="1:43" s="64" customFormat="1" ht="13.15">
      <c r="A4" s="12" t="s">
        <v>678</v>
      </c>
    </row>
    <row r="5" spans="1:43" s="64" customFormat="1"/>
    <row r="6" spans="1:43" s="4" customFormat="1" ht="39.4">
      <c r="A6" s="7" t="s">
        <v>207</v>
      </c>
      <c r="B6" s="7" t="s">
        <v>208</v>
      </c>
      <c r="C6" s="7" t="s">
        <v>209</v>
      </c>
      <c r="D6" s="7" t="s">
        <v>210</v>
      </c>
      <c r="E6" s="7" t="s">
        <v>212</v>
      </c>
      <c r="F6" s="7"/>
      <c r="G6" s="7" t="s">
        <v>307</v>
      </c>
      <c r="H6" s="7"/>
      <c r="I6" s="7" t="s">
        <v>308</v>
      </c>
      <c r="J6" s="9" t="s">
        <v>53</v>
      </c>
      <c r="K6" s="7" t="s">
        <v>309</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683</v>
      </c>
    </row>
    <row r="56" spans="1:9" ht="13.15">
      <c r="A56" s="121" t="s">
        <v>684</v>
      </c>
      <c r="B56" s="122">
        <v>2160.37</v>
      </c>
      <c r="C56" s="123">
        <v>3100961586</v>
      </c>
      <c r="D56" s="124">
        <v>43061</v>
      </c>
      <c r="E56" s="125" t="s">
        <v>685</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495</v>
      </c>
      <c r="B1" s="86"/>
      <c r="C1" s="86"/>
      <c r="D1" s="86"/>
      <c r="E1" s="2"/>
      <c r="F1" s="2"/>
      <c r="G1" s="2"/>
      <c r="H1" s="2"/>
      <c r="I1" s="2"/>
      <c r="J1" s="3"/>
      <c r="K1" s="7"/>
    </row>
    <row r="2" spans="1:13" s="2" customFormat="1" ht="14.25">
      <c r="A2" s="86" t="s">
        <v>496</v>
      </c>
      <c r="B2" s="86"/>
      <c r="C2" s="86"/>
      <c r="D2" s="86"/>
      <c r="E2" s="4"/>
      <c r="F2" s="4"/>
      <c r="G2" s="4"/>
      <c r="H2" s="4"/>
      <c r="I2" s="4"/>
      <c r="J2" s="10"/>
      <c r="K2" s="8"/>
    </row>
    <row r="3" spans="1:13" s="4" customFormat="1" ht="14.25">
      <c r="A3" s="86" t="s">
        <v>686</v>
      </c>
      <c r="B3" s="86"/>
      <c r="C3" s="86"/>
      <c r="D3" s="86"/>
      <c r="E3" s="2"/>
      <c r="F3" s="2"/>
      <c r="G3" s="2"/>
      <c r="H3" s="2"/>
      <c r="I3" s="2"/>
      <c r="J3" s="3"/>
      <c r="K3" s="7"/>
    </row>
    <row r="4" spans="1:13" s="26" customFormat="1" ht="39.4">
      <c r="A4" s="66" t="s">
        <v>207</v>
      </c>
      <c r="B4" s="66" t="s">
        <v>208</v>
      </c>
      <c r="C4" s="66" t="s">
        <v>209</v>
      </c>
      <c r="D4" s="66" t="s">
        <v>210</v>
      </c>
      <c r="E4" s="66" t="s">
        <v>212</v>
      </c>
      <c r="F4" s="66"/>
      <c r="G4" s="66" t="s">
        <v>307</v>
      </c>
      <c r="H4" s="67"/>
      <c r="I4" s="66" t="s">
        <v>308</v>
      </c>
      <c r="J4" s="68" t="s">
        <v>53</v>
      </c>
      <c r="K4" s="67" t="s">
        <v>309</v>
      </c>
    </row>
    <row r="5" spans="1:13" s="16" customFormat="1" ht="26.25" customHeight="1">
      <c r="A5" s="44"/>
      <c r="B5" s="44"/>
      <c r="C5" s="2"/>
      <c r="D5" s="44"/>
      <c r="E5" s="44">
        <v>4.2</v>
      </c>
      <c r="F5" s="44"/>
      <c r="G5" s="4">
        <f>SUM(A5:E5)</f>
        <v>4.2</v>
      </c>
      <c r="H5" s="4"/>
      <c r="I5" s="4" t="s">
        <v>687</v>
      </c>
      <c r="J5" s="10">
        <v>42614</v>
      </c>
      <c r="K5" s="8" t="s">
        <v>688</v>
      </c>
    </row>
    <row r="6" spans="1:13" s="16" customFormat="1" ht="26.25" customHeight="1">
      <c r="A6" s="44"/>
      <c r="B6" s="44"/>
      <c r="C6" s="2"/>
      <c r="D6" s="44"/>
      <c r="E6" s="44">
        <f>905.06/18</f>
        <v>50.281111111111109</v>
      </c>
      <c r="F6" s="44"/>
      <c r="G6" s="4">
        <f>SUM(A6:E6)</f>
        <v>50.281111111111109</v>
      </c>
      <c r="H6" s="4"/>
      <c r="I6" s="4" t="s">
        <v>689</v>
      </c>
      <c r="J6" s="10">
        <v>42688</v>
      </c>
      <c r="K6" s="8" t="s">
        <v>690</v>
      </c>
    </row>
    <row r="7" spans="1:13" s="16" customFormat="1" ht="30.75" customHeight="1">
      <c r="A7" s="44"/>
      <c r="B7" s="44"/>
      <c r="C7" s="2"/>
      <c r="D7" s="44"/>
      <c r="E7" s="44">
        <f>(136.58+184.3+27.45)/8</f>
        <v>43.541249999999998</v>
      </c>
      <c r="F7" s="44"/>
      <c r="G7" s="4">
        <f>SUM(A7:E7)</f>
        <v>43.541249999999998</v>
      </c>
      <c r="H7" s="4"/>
      <c r="I7" s="4" t="s">
        <v>691</v>
      </c>
      <c r="J7" s="42" t="s">
        <v>692</v>
      </c>
      <c r="K7" s="8" t="s">
        <v>693</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369</v>
      </c>
      <c r="B12" s="86"/>
      <c r="C12" s="86"/>
      <c r="D12" s="86"/>
      <c r="E12" s="86"/>
      <c r="J12" s="10"/>
    </row>
    <row r="13" spans="1:13" s="2" customFormat="1" ht="13.5" customHeight="1">
      <c r="A13" s="87" t="s">
        <v>272</v>
      </c>
      <c r="B13" s="86"/>
      <c r="C13" s="86"/>
      <c r="D13" s="87"/>
      <c r="E13" s="87"/>
      <c r="J13" s="3"/>
    </row>
    <row r="14" spans="1:13" s="2" customFormat="1" ht="13.5" customHeight="1">
      <c r="A14" s="86" t="s">
        <v>656</v>
      </c>
      <c r="B14" s="86"/>
      <c r="C14" s="86"/>
      <c r="D14" s="86"/>
      <c r="E14" s="86"/>
      <c r="J14" s="3"/>
    </row>
    <row r="15" spans="1:13" s="26" customFormat="1" ht="39.4">
      <c r="A15" s="66" t="s">
        <v>207</v>
      </c>
      <c r="B15" s="66" t="s">
        <v>208</v>
      </c>
      <c r="C15" s="66" t="s">
        <v>209</v>
      </c>
      <c r="D15" s="66" t="s">
        <v>210</v>
      </c>
      <c r="E15" s="66" t="s">
        <v>212</v>
      </c>
      <c r="F15" s="66"/>
      <c r="G15" s="66" t="s">
        <v>307</v>
      </c>
      <c r="H15" s="67"/>
      <c r="I15" s="66" t="s">
        <v>308</v>
      </c>
      <c r="J15" s="68" t="s">
        <v>53</v>
      </c>
      <c r="K15" s="67" t="s">
        <v>309</v>
      </c>
    </row>
    <row r="16" spans="1:13" s="16" customFormat="1" ht="26.25" customHeight="1">
      <c r="A16" s="44"/>
      <c r="B16" s="44"/>
      <c r="C16" s="2"/>
      <c r="D16" s="44"/>
      <c r="E16" s="44">
        <v>4.34</v>
      </c>
      <c r="F16" s="44"/>
      <c r="G16" s="4">
        <f>SUM(A16:E16)</f>
        <v>4.34</v>
      </c>
      <c r="H16" s="4"/>
      <c r="I16" s="4" t="s">
        <v>687</v>
      </c>
      <c r="J16" s="10">
        <v>42598</v>
      </c>
      <c r="K16" s="8" t="s">
        <v>688</v>
      </c>
    </row>
    <row r="17" spans="1:13" s="16" customFormat="1" ht="27" customHeight="1">
      <c r="A17" s="44"/>
      <c r="B17" s="44"/>
      <c r="C17" s="2"/>
      <c r="D17" s="44"/>
      <c r="E17" s="44">
        <f>905.06/18</f>
        <v>50.281111111111109</v>
      </c>
      <c r="F17" s="44"/>
      <c r="G17" s="4">
        <f>SUM(A17:E17)</f>
        <v>50.281111111111109</v>
      </c>
      <c r="H17" s="4"/>
      <c r="I17" s="4" t="s">
        <v>689</v>
      </c>
      <c r="J17" s="10">
        <v>42688</v>
      </c>
      <c r="K17" s="8" t="s">
        <v>690</v>
      </c>
    </row>
    <row r="18" spans="1:13" s="16" customFormat="1" ht="30.75" customHeight="1">
      <c r="A18" s="44"/>
      <c r="B18" s="44"/>
      <c r="C18" s="2"/>
      <c r="D18" s="44"/>
      <c r="E18" s="44">
        <f>(136.58+184.3+27.45)/8</f>
        <v>43.541249999999998</v>
      </c>
      <c r="F18" s="44"/>
      <c r="G18" s="4">
        <f>SUM(A18:E18)</f>
        <v>43.541249999999998</v>
      </c>
      <c r="H18" s="4"/>
      <c r="I18" s="4" t="s">
        <v>691</v>
      </c>
      <c r="J18" s="42" t="s">
        <v>692</v>
      </c>
      <c r="K18" s="8" t="s">
        <v>693</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500</v>
      </c>
      <c r="B23" s="86"/>
      <c r="C23" s="86"/>
      <c r="D23" s="86"/>
      <c r="E23" s="86"/>
      <c r="J23" s="3"/>
      <c r="K23" s="7"/>
    </row>
    <row r="24" spans="1:13" s="2" customFormat="1" ht="29.25" customHeight="1">
      <c r="A24" s="549" t="s">
        <v>501</v>
      </c>
      <c r="B24" s="549"/>
      <c r="C24" s="549"/>
      <c r="D24" s="549"/>
      <c r="E24" s="549"/>
      <c r="J24" s="3"/>
      <c r="K24" s="7"/>
    </row>
    <row r="25" spans="1:13" s="2" customFormat="1" ht="13.5" customHeight="1">
      <c r="A25" s="86" t="s">
        <v>656</v>
      </c>
      <c r="B25" s="86"/>
      <c r="C25" s="86"/>
      <c r="D25" s="86"/>
      <c r="E25" s="86"/>
      <c r="J25" s="3"/>
      <c r="K25" s="7"/>
    </row>
    <row r="26" spans="1:13" s="26" customFormat="1" ht="39.4">
      <c r="A26" s="66" t="s">
        <v>207</v>
      </c>
      <c r="B26" s="66" t="s">
        <v>208</v>
      </c>
      <c r="C26" s="66" t="s">
        <v>209</v>
      </c>
      <c r="D26" s="66" t="s">
        <v>210</v>
      </c>
      <c r="E26" s="66" t="s">
        <v>212</v>
      </c>
      <c r="F26" s="66"/>
      <c r="G26" s="66" t="s">
        <v>307</v>
      </c>
      <c r="H26" s="67"/>
      <c r="I26" s="66" t="s">
        <v>308</v>
      </c>
      <c r="J26" s="68" t="s">
        <v>53</v>
      </c>
      <c r="K26" s="67" t="s">
        <v>309</v>
      </c>
    </row>
    <row r="27" spans="1:13" s="16" customFormat="1" ht="26.25" customHeight="1">
      <c r="A27" s="44"/>
      <c r="B27" s="44"/>
      <c r="C27" s="2"/>
      <c r="D27" s="44"/>
      <c r="E27" s="44">
        <f>905.06/18</f>
        <v>50.281111111111109</v>
      </c>
      <c r="F27" s="44"/>
      <c r="G27" s="4">
        <f>SUM(A27:E27)</f>
        <v>50.281111111111109</v>
      </c>
      <c r="H27" s="4"/>
      <c r="I27" s="4" t="s">
        <v>689</v>
      </c>
      <c r="J27" s="10">
        <v>42688</v>
      </c>
      <c r="K27" s="8" t="s">
        <v>690</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437</v>
      </c>
      <c r="B33" s="86"/>
      <c r="C33" s="86"/>
      <c r="D33" s="86"/>
      <c r="E33" s="86"/>
      <c r="J33" s="10"/>
    </row>
    <row r="34" spans="1:14" s="2" customFormat="1" ht="13.5" customHeight="1">
      <c r="A34" s="87" t="s">
        <v>334</v>
      </c>
      <c r="B34" s="86"/>
      <c r="C34" s="86"/>
      <c r="D34" s="87"/>
      <c r="E34" s="87"/>
      <c r="J34" s="3"/>
    </row>
    <row r="35" spans="1:14" s="2" customFormat="1" ht="13.5" customHeight="1">
      <c r="A35" s="86" t="s">
        <v>656</v>
      </c>
      <c r="B35" s="86"/>
      <c r="C35" s="86"/>
      <c r="D35" s="86"/>
      <c r="E35" s="86"/>
      <c r="J35" s="3"/>
    </row>
    <row r="36" spans="1:14" s="4" customFormat="1" ht="58.5" customHeight="1">
      <c r="A36" s="7" t="s">
        <v>207</v>
      </c>
      <c r="B36" s="7" t="s">
        <v>208</v>
      </c>
      <c r="C36" s="7" t="s">
        <v>209</v>
      </c>
      <c r="D36" s="7" t="s">
        <v>210</v>
      </c>
      <c r="E36" s="7" t="s">
        <v>212</v>
      </c>
      <c r="F36" s="7"/>
      <c r="G36" s="7" t="s">
        <v>307</v>
      </c>
      <c r="H36" s="7"/>
      <c r="I36" s="7" t="s">
        <v>308</v>
      </c>
      <c r="J36" s="9" t="s">
        <v>53</v>
      </c>
      <c r="K36" s="7" t="s">
        <v>309</v>
      </c>
    </row>
    <row r="37" spans="1:14" s="16" customFormat="1" ht="26.25" customHeight="1">
      <c r="A37" s="44"/>
      <c r="B37" s="44"/>
      <c r="C37" s="2"/>
      <c r="D37" s="44"/>
      <c r="E37" s="44">
        <f>905.06/18</f>
        <v>50.281111111111109</v>
      </c>
      <c r="F37" s="44"/>
      <c r="G37" s="4">
        <f>SUM(A37:E37)</f>
        <v>50.281111111111109</v>
      </c>
      <c r="H37" s="4"/>
      <c r="I37" s="4" t="s">
        <v>689</v>
      </c>
      <c r="J37" s="10">
        <v>42688</v>
      </c>
      <c r="K37" s="8" t="s">
        <v>690</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356</v>
      </c>
      <c r="B42" s="86"/>
      <c r="C42" s="86"/>
      <c r="D42" s="86"/>
      <c r="E42" s="86"/>
      <c r="J42" s="10"/>
    </row>
    <row r="43" spans="1:14" s="2" customFormat="1" ht="13.5" customHeight="1">
      <c r="A43" s="87" t="s">
        <v>357</v>
      </c>
      <c r="B43" s="86"/>
      <c r="C43" s="86"/>
      <c r="D43" s="87"/>
      <c r="E43" s="87"/>
      <c r="J43" s="3"/>
    </row>
    <row r="44" spans="1:14" s="2" customFormat="1" ht="13.5" customHeight="1">
      <c r="A44" s="86" t="s">
        <v>656</v>
      </c>
      <c r="B44" s="86"/>
      <c r="C44" s="86"/>
      <c r="D44" s="86"/>
      <c r="E44" s="86"/>
      <c r="J44" s="3"/>
    </row>
    <row r="45" spans="1:14" s="4" customFormat="1" ht="58.5" customHeight="1">
      <c r="A45" s="7" t="s">
        <v>207</v>
      </c>
      <c r="B45" s="7" t="s">
        <v>208</v>
      </c>
      <c r="C45" s="7" t="s">
        <v>209</v>
      </c>
      <c r="D45" s="7" t="s">
        <v>210</v>
      </c>
      <c r="E45" s="7" t="s">
        <v>212</v>
      </c>
      <c r="F45" s="7"/>
      <c r="G45" s="7" t="s">
        <v>307</v>
      </c>
      <c r="H45" s="7"/>
      <c r="I45" s="7" t="s">
        <v>308</v>
      </c>
      <c r="J45" s="9" t="s">
        <v>53</v>
      </c>
      <c r="K45" s="7" t="s">
        <v>309</v>
      </c>
    </row>
    <row r="46" spans="1:14" s="16" customFormat="1" ht="29.25" customHeight="1">
      <c r="A46" s="44"/>
      <c r="B46" s="44"/>
      <c r="C46" s="2"/>
      <c r="D46" s="44"/>
      <c r="E46" s="44">
        <f>(136.58+184.3+27.45)/8</f>
        <v>43.541249999999998</v>
      </c>
      <c r="F46" s="44"/>
      <c r="G46" s="4">
        <f>SUM(A46:E46)</f>
        <v>43.541249999999998</v>
      </c>
      <c r="H46" s="4"/>
      <c r="I46" s="4" t="s">
        <v>691</v>
      </c>
      <c r="J46" s="42" t="s">
        <v>692</v>
      </c>
      <c r="K46" s="8" t="s">
        <v>693</v>
      </c>
      <c r="N46" s="73"/>
    </row>
    <row r="47" spans="1:14" s="16" customFormat="1" ht="30" customHeight="1">
      <c r="A47" s="44"/>
      <c r="B47" s="44"/>
      <c r="C47" s="2"/>
      <c r="D47" s="44"/>
      <c r="E47" s="44">
        <v>4.34</v>
      </c>
      <c r="F47" s="44"/>
      <c r="G47" s="4">
        <f>SUM(A47:E47)</f>
        <v>4.34</v>
      </c>
      <c r="H47" s="4"/>
      <c r="I47" s="4" t="s">
        <v>687</v>
      </c>
      <c r="J47" s="10">
        <v>42598</v>
      </c>
      <c r="K47" s="8" t="s">
        <v>688</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39" t="s">
        <v>204</v>
      </c>
      <c r="G1" s="540"/>
      <c r="H1" s="540"/>
      <c r="I1" s="540"/>
      <c r="J1" s="540"/>
      <c r="K1" s="540"/>
      <c r="L1" s="540"/>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f>'Copley T'!A50</f>
        <v>0</v>
      </c>
      <c r="G10" s="46">
        <f>'Copley T'!B50</f>
        <v>0</v>
      </c>
      <c r="H10" s="46">
        <f>'Copley T'!C50</f>
        <v>105.35000000000001</v>
      </c>
      <c r="I10" s="46">
        <f>'Copley T'!D50</f>
        <v>0</v>
      </c>
      <c r="J10" s="46">
        <f>'Copley T'!E50</f>
        <v>976.1</v>
      </c>
      <c r="K10" s="46">
        <f>'Copley T'!F50</f>
        <v>82.5</v>
      </c>
      <c r="L10" s="106">
        <f t="shared" si="0"/>
        <v>1163.95</v>
      </c>
      <c r="Q10" s="477" t="s">
        <v>235</v>
      </c>
      <c r="R10" s="474">
        <v>138.55000000000001</v>
      </c>
      <c r="S10" s="474">
        <f t="shared" si="1"/>
        <v>1025.4000000000001</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41" t="s">
        <v>286</v>
      </c>
      <c r="E1" s="542"/>
      <c r="F1" s="542"/>
      <c r="G1" s="542"/>
      <c r="H1" s="542"/>
      <c r="I1" s="542"/>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41" t="s">
        <v>293</v>
      </c>
      <c r="E1" s="542"/>
      <c r="F1" s="542"/>
      <c r="G1" s="542"/>
      <c r="H1" s="542"/>
      <c r="I1" s="542"/>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f>'Copley T'!A15</f>
        <v>0</v>
      </c>
      <c r="E8" s="274">
        <f>'Copley T'!B15</f>
        <v>0</v>
      </c>
      <c r="F8" s="274">
        <f>'Copley T'!C15</f>
        <v>0</v>
      </c>
      <c r="G8" s="274">
        <f>'Copley T'!D15</f>
        <v>0</v>
      </c>
      <c r="H8" s="274">
        <f>'Copley T'!F15</f>
        <v>0</v>
      </c>
      <c r="I8" s="254">
        <f t="shared" si="2"/>
        <v>0</v>
      </c>
      <c r="J8" s="35"/>
      <c r="K8" s="255"/>
      <c r="L8" s="255"/>
      <c r="M8" s="255"/>
      <c r="N8" s="255"/>
      <c r="O8" s="255"/>
      <c r="P8" s="255"/>
      <c r="Q8" s="89"/>
      <c r="R8" s="89"/>
      <c r="S8" s="35"/>
      <c r="T8" s="256"/>
      <c r="U8" s="35"/>
      <c r="V8" s="35"/>
      <c r="W8" s="254"/>
      <c r="X8" s="15">
        <f t="shared" si="3"/>
        <v>0</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299</v>
      </c>
      <c r="B1" s="104"/>
      <c r="C1" s="104"/>
      <c r="D1" s="104"/>
      <c r="E1" s="104"/>
      <c r="J1" s="10"/>
      <c r="M1" s="4" t="s">
        <v>300</v>
      </c>
    </row>
    <row r="2" spans="1:15" s="2" customFormat="1" ht="13.5" hidden="1" customHeight="1">
      <c r="A2" s="296" t="s">
        <v>301</v>
      </c>
      <c r="B2" s="104"/>
      <c r="C2" s="104"/>
      <c r="D2" s="296"/>
      <c r="E2" s="296"/>
      <c r="J2" s="3"/>
      <c r="M2" s="2" t="s">
        <v>302</v>
      </c>
    </row>
    <row r="3" spans="1:15" s="2" customFormat="1" ht="13.5" hidden="1" customHeight="1">
      <c r="A3" s="104" t="s">
        <v>303</v>
      </c>
      <c r="B3" s="104"/>
      <c r="C3" s="104"/>
      <c r="D3" s="104"/>
      <c r="E3" s="104"/>
      <c r="J3" s="3"/>
      <c r="M3" s="2" t="s">
        <v>304</v>
      </c>
    </row>
    <row r="4" spans="1:15" s="2" customFormat="1" ht="13.5" hidden="1" customHeight="1">
      <c r="J4" s="3"/>
    </row>
    <row r="5" spans="1:15" s="4" customFormat="1" ht="13.5" hidden="1" customHeight="1">
      <c r="A5" s="4" t="s">
        <v>305</v>
      </c>
      <c r="C5" s="6">
        <v>43190</v>
      </c>
      <c r="D5" s="2"/>
      <c r="E5" s="2"/>
      <c r="F5" s="2"/>
      <c r="G5" s="2"/>
      <c r="H5" s="2"/>
      <c r="I5" s="2"/>
      <c r="J5" s="3"/>
      <c r="K5" s="2"/>
    </row>
    <row r="6" spans="1:15" s="4" customFormat="1" ht="36.950000000000003" hidden="1" customHeight="1">
      <c r="A6" s="543" t="s">
        <v>306</v>
      </c>
      <c r="B6" s="543"/>
      <c r="C6" s="543"/>
      <c r="D6" s="543"/>
      <c r="E6" s="543"/>
      <c r="F6" s="543"/>
      <c r="G6" s="543"/>
      <c r="H6" s="543"/>
      <c r="I6" s="543"/>
      <c r="J6" s="543"/>
      <c r="K6" s="543"/>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307</v>
      </c>
      <c r="H8" s="58"/>
      <c r="I8" s="57" t="s">
        <v>308</v>
      </c>
      <c r="J8" s="59" t="s">
        <v>53</v>
      </c>
      <c r="K8" s="58" t="s">
        <v>309</v>
      </c>
    </row>
    <row r="9" spans="1:15" ht="30" hidden="1" customHeight="1">
      <c r="A9" s="40"/>
      <c r="B9" s="40"/>
      <c r="C9" s="40">
        <f>139.9/2</f>
        <v>69.95</v>
      </c>
      <c r="D9" s="40"/>
      <c r="E9" s="40"/>
      <c r="F9" s="40"/>
      <c r="G9" s="40">
        <f t="shared" ref="G9" si="0">SUM(A9:E9)</f>
        <v>69.95</v>
      </c>
      <c r="H9" s="4"/>
      <c r="I9" s="4" t="s">
        <v>310</v>
      </c>
      <c r="J9" s="50">
        <v>42993</v>
      </c>
      <c r="K9" s="45" t="s">
        <v>311</v>
      </c>
      <c r="L9" s="4"/>
      <c r="M9" s="4"/>
      <c r="N9" s="4"/>
      <c r="O9" s="299" t="s">
        <v>312</v>
      </c>
    </row>
    <row r="10" spans="1:15" ht="30" hidden="1" customHeight="1">
      <c r="A10" s="44"/>
      <c r="B10" s="44"/>
      <c r="C10" s="44">
        <v>18.600000000000001</v>
      </c>
      <c r="D10" s="44"/>
      <c r="E10" s="44"/>
      <c r="F10" s="44"/>
      <c r="G10" s="44">
        <f>SUM(A10:E10)</f>
        <v>18.600000000000001</v>
      </c>
      <c r="H10" s="4"/>
      <c r="I10" s="4" t="s">
        <v>313</v>
      </c>
      <c r="J10" s="10">
        <v>43003</v>
      </c>
      <c r="K10" s="4" t="s">
        <v>314</v>
      </c>
      <c r="O10" s="299" t="s">
        <v>315</v>
      </c>
    </row>
    <row r="11" spans="1:15" ht="30" hidden="1" customHeight="1">
      <c r="A11" s="40"/>
      <c r="B11" s="40"/>
      <c r="C11" s="40">
        <f>-54/2</f>
        <v>-27</v>
      </c>
      <c r="D11" s="40"/>
      <c r="E11" s="40"/>
      <c r="F11" s="40"/>
      <c r="G11" s="40">
        <f t="shared" ref="G11:G12" si="1">SUM(A11:E11)</f>
        <v>-27</v>
      </c>
      <c r="H11" s="4"/>
      <c r="I11" s="4" t="s">
        <v>316</v>
      </c>
      <c r="J11" s="50">
        <v>42997</v>
      </c>
      <c r="K11" s="45" t="s">
        <v>317</v>
      </c>
      <c r="M11" s="4"/>
      <c r="N11" s="4"/>
      <c r="O11" s="250" t="s">
        <v>315</v>
      </c>
    </row>
    <row r="12" spans="1:15" ht="30" hidden="1" customHeight="1">
      <c r="A12" s="40"/>
      <c r="B12" s="40"/>
      <c r="C12" s="40"/>
      <c r="D12" s="40"/>
      <c r="E12" s="40">
        <v>21.31</v>
      </c>
      <c r="F12" s="40"/>
      <c r="G12" s="40">
        <f t="shared" si="1"/>
        <v>21.31</v>
      </c>
      <c r="H12" s="4"/>
      <c r="I12" s="4" t="s">
        <v>318</v>
      </c>
      <c r="J12" s="50">
        <v>43079</v>
      </c>
      <c r="K12" s="45" t="s">
        <v>319</v>
      </c>
      <c r="M12" s="4"/>
      <c r="N12" s="4"/>
      <c r="O12" s="250" t="s">
        <v>320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299</v>
      </c>
      <c r="B18" s="291"/>
      <c r="C18" s="291"/>
      <c r="D18" s="291"/>
      <c r="E18" s="291"/>
      <c r="J18" s="10"/>
      <c r="M18" s="4" t="s">
        <v>300</v>
      </c>
    </row>
    <row r="19" spans="1:17" s="2" customFormat="1" ht="13.5" hidden="1" customHeight="1">
      <c r="A19" s="292" t="s">
        <v>301</v>
      </c>
      <c r="B19" s="291"/>
      <c r="C19" s="291"/>
      <c r="D19" s="292"/>
      <c r="E19" s="292"/>
      <c r="J19" s="3"/>
      <c r="M19" s="2" t="s">
        <v>302</v>
      </c>
    </row>
    <row r="20" spans="1:17" s="2" customFormat="1" ht="13.5" hidden="1" customHeight="1">
      <c r="A20" s="291" t="s">
        <v>321</v>
      </c>
      <c r="B20" s="291"/>
      <c r="C20" s="291"/>
      <c r="D20" s="291"/>
      <c r="E20" s="291"/>
      <c r="J20" s="3"/>
      <c r="M20" s="2" t="s">
        <v>304</v>
      </c>
    </row>
    <row r="21" spans="1:17" s="2" customFormat="1" ht="13.5" hidden="1" customHeight="1">
      <c r="J21" s="3"/>
    </row>
    <row r="22" spans="1:17" s="4" customFormat="1" ht="13.5" hidden="1" customHeight="1">
      <c r="A22" s="4" t="s">
        <v>305</v>
      </c>
      <c r="C22" s="6">
        <f>'SUMMARY 2018.19'!B2</f>
        <v>43555</v>
      </c>
      <c r="D22" s="2"/>
      <c r="E22" s="2"/>
      <c r="F22" s="2"/>
      <c r="G22" s="2"/>
      <c r="H22" s="2"/>
      <c r="I22" s="2"/>
      <c r="J22" s="3"/>
      <c r="K22" s="2"/>
    </row>
    <row r="23" spans="1:17" s="4" customFormat="1" ht="36.950000000000003" hidden="1" customHeight="1">
      <c r="A23" s="543" t="s">
        <v>306</v>
      </c>
      <c r="B23" s="543"/>
      <c r="C23" s="543"/>
      <c r="D23" s="543"/>
      <c r="E23" s="543"/>
      <c r="F23" s="543"/>
      <c r="G23" s="543"/>
      <c r="H23" s="543"/>
      <c r="I23" s="543"/>
      <c r="J23" s="543"/>
      <c r="K23" s="543"/>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307</v>
      </c>
      <c r="H25" s="58"/>
      <c r="I25" s="57" t="s">
        <v>308</v>
      </c>
      <c r="J25" s="59" t="s">
        <v>53</v>
      </c>
      <c r="K25" s="58" t="s">
        <v>309</v>
      </c>
    </row>
    <row r="26" spans="1:17" s="18" customFormat="1" ht="30" hidden="1" customHeight="1">
      <c r="A26" s="44"/>
      <c r="B26" s="44"/>
      <c r="C26" s="44">
        <f>78*0.75</f>
        <v>58.5</v>
      </c>
      <c r="D26" s="44"/>
      <c r="E26" s="44"/>
      <c r="F26" s="44"/>
      <c r="G26" s="108">
        <f>SUM(A26:E26)</f>
        <v>58.5</v>
      </c>
      <c r="H26" s="4"/>
      <c r="I26" s="306" t="s">
        <v>322</v>
      </c>
      <c r="J26" s="10">
        <v>43366</v>
      </c>
      <c r="K26" s="4" t="s">
        <v>323</v>
      </c>
      <c r="L26" s="41"/>
      <c r="M26" s="41"/>
      <c r="N26" s="41"/>
      <c r="O26" s="250" t="s">
        <v>315</v>
      </c>
      <c r="P26" s="41"/>
      <c r="Q26" s="41"/>
    </row>
    <row r="27" spans="1:17" s="41" customFormat="1" ht="21.75" hidden="1" customHeight="1">
      <c r="A27" s="44"/>
      <c r="B27" s="44"/>
      <c r="C27" s="44"/>
      <c r="D27" s="44"/>
      <c r="E27" s="44">
        <f>74*0.75</f>
        <v>55.5</v>
      </c>
      <c r="F27" s="44"/>
      <c r="G27" s="108">
        <f t="shared" ref="G27:G28" si="4">SUM(A27:E27)</f>
        <v>55.5</v>
      </c>
      <c r="H27" s="4"/>
      <c r="I27" s="75" t="s">
        <v>324</v>
      </c>
      <c r="J27" s="10">
        <v>43366</v>
      </c>
      <c r="K27" s="8" t="s">
        <v>325</v>
      </c>
      <c r="N27" s="246"/>
      <c r="O27" s="250"/>
      <c r="Q27" s="250"/>
    </row>
    <row r="28" spans="1:17" ht="30" hidden="1" customHeight="1">
      <c r="A28" s="40"/>
      <c r="B28" s="40"/>
      <c r="C28" s="40"/>
      <c r="D28" s="40"/>
      <c r="E28" s="40">
        <f>91.67*0.75</f>
        <v>68.752499999999998</v>
      </c>
      <c r="F28" s="40"/>
      <c r="G28" s="146">
        <f t="shared" si="4"/>
        <v>68.752499999999998</v>
      </c>
      <c r="H28" s="4"/>
      <c r="I28" s="4" t="s">
        <v>326</v>
      </c>
      <c r="J28" s="10">
        <v>43366</v>
      </c>
      <c r="K28" s="45" t="s">
        <v>327</v>
      </c>
      <c r="M28" s="4"/>
      <c r="N28" s="4"/>
      <c r="O28" s="250" t="s">
        <v>315</v>
      </c>
    </row>
    <row r="29" spans="1:17" ht="30" hidden="1" customHeight="1">
      <c r="A29" s="40"/>
      <c r="B29" s="40"/>
      <c r="C29" s="40"/>
      <c r="D29" s="40"/>
      <c r="E29" s="40"/>
      <c r="F29" s="40"/>
      <c r="G29" s="40">
        <f t="shared" ref="G29:G32" si="5">SUM(A29:E29)</f>
        <v>0</v>
      </c>
      <c r="H29" s="4"/>
      <c r="I29" s="4"/>
      <c r="J29" s="50"/>
      <c r="K29" s="45"/>
      <c r="M29" s="4"/>
      <c r="N29" s="4"/>
      <c r="O29" s="250" t="s">
        <v>320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299</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301</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305</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43" t="s">
        <v>306</v>
      </c>
      <c r="B40" s="543"/>
      <c r="C40" s="543"/>
      <c r="D40" s="543"/>
      <c r="E40" s="543"/>
      <c r="F40" s="543"/>
      <c r="G40" s="543"/>
      <c r="H40" s="543"/>
      <c r="I40" s="543"/>
      <c r="J40" s="543"/>
      <c r="K40" s="543"/>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307</v>
      </c>
      <c r="H42" s="58"/>
      <c r="I42" s="51" t="s">
        <v>308</v>
      </c>
      <c r="J42" s="51" t="s">
        <v>53</v>
      </c>
      <c r="K42" s="51" t="s">
        <v>309</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329</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299</v>
      </c>
      <c r="B52" s="288"/>
      <c r="C52" s="288"/>
      <c r="D52" s="288"/>
      <c r="E52" s="41"/>
      <c r="F52" s="4"/>
      <c r="G52" s="2"/>
      <c r="H52" s="4"/>
      <c r="I52" s="237"/>
      <c r="J52" s="50"/>
      <c r="K52" s="4"/>
    </row>
    <row r="53" spans="1:11" ht="15" customHeight="1">
      <c r="A53" s="289" t="s">
        <v>301</v>
      </c>
      <c r="B53" s="288"/>
      <c r="C53" s="288"/>
      <c r="D53" s="289"/>
      <c r="E53" s="41"/>
      <c r="F53" s="2"/>
      <c r="G53" s="2"/>
      <c r="H53" s="2"/>
      <c r="I53" s="236"/>
      <c r="J53" s="234"/>
      <c r="K53" s="2"/>
    </row>
    <row r="54" spans="1:11" ht="15" customHeight="1">
      <c r="A54" s="288" t="s">
        <v>332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305</v>
      </c>
      <c r="B56" s="4"/>
      <c r="C56" s="6">
        <f>'SUMMARY 2021-22'!$C$2</f>
        <v>44651</v>
      </c>
      <c r="D56" s="2"/>
      <c r="E56" s="2"/>
      <c r="F56" s="2"/>
      <c r="G56" s="2"/>
      <c r="H56" s="2"/>
      <c r="I56" s="236"/>
      <c r="J56" s="234"/>
      <c r="K56" s="2"/>
    </row>
    <row r="57" spans="1:11" ht="28.9" customHeight="1">
      <c r="A57" s="543" t="s">
        <v>306</v>
      </c>
      <c r="B57" s="543"/>
      <c r="C57" s="543"/>
      <c r="D57" s="543"/>
      <c r="E57" s="543"/>
      <c r="F57" s="543"/>
      <c r="G57" s="543"/>
      <c r="H57" s="543"/>
      <c r="I57" s="543"/>
      <c r="J57" s="543"/>
      <c r="K57" s="543"/>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307</v>
      </c>
      <c r="H59" s="58"/>
      <c r="I59" s="51" t="s">
        <v>308</v>
      </c>
      <c r="J59" s="51" t="s">
        <v>53</v>
      </c>
      <c r="K59" s="51" t="s">
        <v>309</v>
      </c>
    </row>
    <row r="60" spans="1:11" ht="15" customHeight="1">
      <c r="A60" s="4"/>
      <c r="B60" s="4"/>
      <c r="C60" s="4"/>
      <c r="D60" s="4"/>
      <c r="E60" s="4"/>
      <c r="F60" s="4"/>
      <c r="G60" s="2">
        <f t="shared" ref="G60" si="9">SUM(A60:E60)</f>
        <v>0</v>
      </c>
      <c r="H60" s="4"/>
      <c r="I60" s="240" t="s">
        <v>329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sheetPr>
  <dimension ref="A1:BO68"/>
  <sheetViews>
    <sheetView tabSelected="1" topLeftCell="A52" zoomScaleNormal="100" workbookViewId="0">
      <selection activeCell="A41" sqref="A41:L41"/>
    </sheetView>
  </sheetViews>
  <sheetFormatPr defaultColWidth="14.3984375" defaultRowHeight="17.25"/>
  <cols>
    <col min="1" max="6" width="14.1328125" style="518" customWidth="1"/>
    <col min="7" max="7" width="4" style="518" customWidth="1"/>
    <col min="8" max="8" width="14.1328125" style="518" customWidth="1"/>
    <col min="9" max="9" width="4" style="518" customWidth="1"/>
    <col min="10" max="10" width="41.86328125" style="518" customWidth="1"/>
    <col min="11" max="11" width="14.3984375" style="518"/>
    <col min="12" max="12" width="184.73046875" style="518" bestFit="1" customWidth="1"/>
    <col min="13" max="16384" width="14.3984375" style="518"/>
  </cols>
  <sheetData>
    <row r="1" spans="1:67" s="493" customFormat="1" ht="13.5" hidden="1" customHeight="1">
      <c r="A1" s="492" t="s">
        <v>333</v>
      </c>
      <c r="B1" s="492"/>
      <c r="C1" s="492"/>
      <c r="D1" s="492"/>
      <c r="E1" s="492"/>
      <c r="F1" s="492"/>
      <c r="H1" s="494"/>
      <c r="K1" s="495"/>
    </row>
    <row r="2" spans="1:67" s="494" customFormat="1" ht="13.5" hidden="1" customHeight="1">
      <c r="A2" s="496" t="s">
        <v>334</v>
      </c>
      <c r="B2" s="492"/>
      <c r="C2" s="492"/>
      <c r="D2" s="496"/>
      <c r="E2" s="496"/>
      <c r="F2" s="496"/>
      <c r="K2" s="497"/>
      <c r="Q2" s="493"/>
    </row>
    <row r="3" spans="1:67" s="494" customFormat="1" ht="13.5" hidden="1" customHeight="1">
      <c r="A3" s="492" t="s">
        <v>328</v>
      </c>
      <c r="B3" s="492"/>
      <c r="C3" s="492"/>
      <c r="D3" s="492"/>
      <c r="E3" s="492"/>
      <c r="F3" s="492"/>
      <c r="K3" s="497"/>
    </row>
    <row r="4" spans="1:67" s="494" customFormat="1" ht="13.5" hidden="1" customHeight="1">
      <c r="K4" s="497"/>
    </row>
    <row r="5" spans="1:67" s="493" customFormat="1" ht="13.5" hidden="1" customHeight="1">
      <c r="A5" s="493" t="s">
        <v>305</v>
      </c>
      <c r="C5" s="498">
        <f>'[3]SUMMARY 2019.20'!$B$2</f>
        <v>43921</v>
      </c>
      <c r="D5" s="494"/>
      <c r="E5" s="494"/>
      <c r="F5" s="494"/>
      <c r="G5" s="494"/>
      <c r="H5" s="494"/>
      <c r="I5" s="494"/>
      <c r="J5" s="494"/>
      <c r="K5" s="497"/>
      <c r="L5" s="494"/>
    </row>
    <row r="6" spans="1:67" s="493" customFormat="1" ht="36.950000000000003" hidden="1" customHeight="1">
      <c r="A6" s="536" t="s">
        <v>306</v>
      </c>
      <c r="B6" s="536"/>
      <c r="C6" s="536"/>
      <c r="D6" s="536"/>
      <c r="E6" s="536"/>
      <c r="F6" s="536"/>
      <c r="G6" s="536"/>
      <c r="H6" s="536"/>
      <c r="I6" s="536"/>
      <c r="J6" s="536"/>
      <c r="K6" s="536"/>
      <c r="L6" s="536"/>
    </row>
    <row r="7" spans="1:67" s="493" customFormat="1" ht="15" hidden="1" customHeight="1">
      <c r="A7" s="494"/>
      <c r="B7" s="494"/>
      <c r="C7" s="494"/>
      <c r="D7" s="494"/>
      <c r="E7" s="494"/>
      <c r="F7" s="494"/>
      <c r="G7" s="494"/>
      <c r="H7" s="494"/>
      <c r="I7" s="494"/>
      <c r="J7" s="494"/>
      <c r="K7" s="497"/>
      <c r="L7" s="494"/>
    </row>
    <row r="8" spans="1:67" s="493" customFormat="1" ht="52.9" hidden="1">
      <c r="A8" s="499" t="s">
        <v>207</v>
      </c>
      <c r="B8" s="499" t="s">
        <v>208</v>
      </c>
      <c r="C8" s="499" t="s">
        <v>209</v>
      </c>
      <c r="D8" s="499" t="s">
        <v>210</v>
      </c>
      <c r="E8" s="499"/>
      <c r="F8" s="499" t="s">
        <v>212</v>
      </c>
      <c r="G8" s="499"/>
      <c r="H8" s="499" t="s">
        <v>307</v>
      </c>
      <c r="I8" s="500"/>
      <c r="J8" s="500" t="s">
        <v>308</v>
      </c>
      <c r="K8" s="501" t="s">
        <v>53</v>
      </c>
      <c r="L8" s="500" t="s">
        <v>309</v>
      </c>
    </row>
    <row r="9" spans="1:67" s="506" customFormat="1" ht="17.649999999999999" hidden="1">
      <c r="A9" s="502"/>
      <c r="B9" s="502"/>
      <c r="C9" s="502"/>
      <c r="D9" s="502"/>
      <c r="E9" s="502"/>
      <c r="F9" s="502"/>
      <c r="G9" s="502"/>
      <c r="H9" s="503">
        <f t="shared" ref="H9:H14" si="0">SUM(A9:F9)</f>
        <v>0</v>
      </c>
      <c r="I9" s="493"/>
      <c r="J9" s="504"/>
      <c r="K9" s="495"/>
      <c r="L9" s="505"/>
      <c r="O9" s="507"/>
      <c r="Q9" s="507"/>
      <c r="BO9" s="493"/>
    </row>
    <row r="10" spans="1:67" s="493" customFormat="1" ht="17.649999999999999" hidden="1">
      <c r="H10" s="494">
        <f t="shared" si="0"/>
        <v>0</v>
      </c>
      <c r="J10" s="508"/>
      <c r="K10" s="509"/>
      <c r="L10" s="510"/>
      <c r="M10" s="507"/>
      <c r="N10" s="510"/>
      <c r="P10" s="511"/>
    </row>
    <row r="11" spans="1:67" s="493" customFormat="1" ht="17.649999999999999" hidden="1">
      <c r="H11" s="494">
        <f t="shared" si="0"/>
        <v>0</v>
      </c>
      <c r="J11" s="508"/>
      <c r="K11" s="509"/>
      <c r="L11" s="510"/>
      <c r="M11" s="507"/>
      <c r="N11" s="510"/>
      <c r="P11" s="511"/>
    </row>
    <row r="12" spans="1:67" s="506" customFormat="1" ht="17.649999999999999" hidden="1">
      <c r="A12" s="502"/>
      <c r="B12" s="502"/>
      <c r="C12" s="502"/>
      <c r="D12" s="502"/>
      <c r="E12" s="502"/>
      <c r="F12" s="502"/>
      <c r="G12" s="502"/>
      <c r="H12" s="503">
        <f t="shared" si="0"/>
        <v>0</v>
      </c>
      <c r="I12" s="493"/>
      <c r="J12" s="493"/>
      <c r="K12" s="495"/>
      <c r="L12" s="510"/>
      <c r="N12" s="512"/>
      <c r="O12" s="507"/>
      <c r="Q12" s="507"/>
      <c r="BO12" s="493"/>
    </row>
    <row r="13" spans="1:67" s="493" customFormat="1" ht="17.649999999999999" hidden="1">
      <c r="A13" s="513"/>
      <c r="B13" s="513"/>
      <c r="C13" s="513"/>
      <c r="D13" s="502"/>
      <c r="E13" s="502"/>
      <c r="F13" s="502"/>
      <c r="G13" s="514"/>
      <c r="H13" s="499">
        <f t="shared" si="0"/>
        <v>0</v>
      </c>
      <c r="J13" s="504"/>
      <c r="K13" s="495"/>
      <c r="L13" s="510"/>
      <c r="O13" s="507"/>
      <c r="Q13" s="507"/>
    </row>
    <row r="14" spans="1:67" s="506" customFormat="1" ht="17.649999999999999" hidden="1">
      <c r="A14" s="502"/>
      <c r="B14" s="502"/>
      <c r="C14" s="502"/>
      <c r="F14" s="502"/>
      <c r="G14" s="502"/>
      <c r="H14" s="503">
        <f t="shared" si="0"/>
        <v>0</v>
      </c>
      <c r="I14" s="493"/>
      <c r="J14" s="493"/>
      <c r="K14" s="495"/>
      <c r="L14" s="510"/>
      <c r="N14" s="512"/>
      <c r="O14" s="507"/>
      <c r="Q14" s="507"/>
      <c r="BO14" s="493"/>
    </row>
    <row r="15" spans="1:67" s="493" customFormat="1" ht="18" hidden="1" thickBot="1">
      <c r="A15" s="515">
        <f>SUM(A9:A14)</f>
        <v>0</v>
      </c>
      <c r="B15" s="515">
        <f>SUM(B9:B14)</f>
        <v>0</v>
      </c>
      <c r="C15" s="515">
        <f>SUM(C9:C14)</f>
        <v>0</v>
      </c>
      <c r="D15" s="515">
        <f>SUM(D9:D14)</f>
        <v>0</v>
      </c>
      <c r="E15" s="515"/>
      <c r="F15" s="515">
        <f>SUM(F9:F14)</f>
        <v>0</v>
      </c>
      <c r="G15" s="515"/>
      <c r="H15" s="515">
        <f>SUM(H9:H14)</f>
        <v>0</v>
      </c>
      <c r="K15" s="495"/>
    </row>
    <row r="16" spans="1:67" s="516" customFormat="1" hidden="1"/>
    <row r="17" spans="1:12" s="516" customFormat="1" hidden="1"/>
    <row r="18" spans="1:12" ht="17.649999999999999" hidden="1">
      <c r="A18" s="517" t="s">
        <v>335</v>
      </c>
      <c r="B18" s="517"/>
      <c r="C18" s="517"/>
      <c r="D18" s="517"/>
      <c r="E18" s="517"/>
      <c r="F18" s="517"/>
      <c r="G18" s="493"/>
      <c r="H18" s="494"/>
      <c r="I18" s="493"/>
      <c r="J18" s="493"/>
      <c r="K18" s="495"/>
      <c r="L18" s="493"/>
    </row>
    <row r="19" spans="1:12" ht="17.649999999999999" hidden="1">
      <c r="A19" s="519" t="s">
        <v>334</v>
      </c>
      <c r="B19" s="517"/>
      <c r="C19" s="517"/>
      <c r="D19" s="519"/>
      <c r="E19" s="519"/>
      <c r="F19" s="519"/>
      <c r="G19" s="494"/>
      <c r="H19" s="494"/>
      <c r="I19" s="494"/>
      <c r="J19" s="494"/>
      <c r="K19" s="497"/>
      <c r="L19" s="494"/>
    </row>
    <row r="20" spans="1:12" ht="17.649999999999999" hidden="1">
      <c r="A20" s="517" t="s">
        <v>332</v>
      </c>
      <c r="B20" s="517"/>
      <c r="C20" s="517"/>
      <c r="D20" s="517"/>
      <c r="E20" s="517"/>
      <c r="F20" s="517"/>
      <c r="G20" s="494"/>
      <c r="H20" s="494"/>
      <c r="I20" s="494"/>
      <c r="J20" s="494"/>
      <c r="K20" s="497"/>
      <c r="L20" s="494"/>
    </row>
    <row r="21" spans="1:12" ht="17.649999999999999" hidden="1">
      <c r="A21" s="494"/>
      <c r="B21" s="494"/>
      <c r="C21" s="494"/>
      <c r="D21" s="494"/>
      <c r="E21" s="494"/>
      <c r="F21" s="494"/>
      <c r="G21" s="494"/>
      <c r="H21" s="494"/>
      <c r="I21" s="494"/>
      <c r="J21" s="494"/>
      <c r="K21" s="497"/>
      <c r="L21" s="494"/>
    </row>
    <row r="22" spans="1:12" ht="17.649999999999999" hidden="1">
      <c r="A22" s="493" t="s">
        <v>305</v>
      </c>
      <c r="B22" s="493"/>
      <c r="C22" s="498">
        <f>'SUMMARY 2021-22'!$C$2</f>
        <v>44651</v>
      </c>
      <c r="D22" s="494"/>
      <c r="E22" s="494"/>
      <c r="F22" s="494"/>
      <c r="G22" s="494"/>
      <c r="H22" s="494"/>
      <c r="I22" s="494"/>
      <c r="J22" s="494"/>
      <c r="K22" s="497"/>
      <c r="L22" s="494"/>
    </row>
    <row r="23" spans="1:12" ht="28.5" hidden="1" customHeight="1">
      <c r="A23" s="536" t="s">
        <v>306</v>
      </c>
      <c r="B23" s="536"/>
      <c r="C23" s="536"/>
      <c r="D23" s="536"/>
      <c r="E23" s="536"/>
      <c r="F23" s="536"/>
      <c r="G23" s="536"/>
      <c r="H23" s="536"/>
      <c r="I23" s="536"/>
      <c r="J23" s="536"/>
      <c r="K23" s="536"/>
      <c r="L23" s="536"/>
    </row>
    <row r="24" spans="1:12" ht="17.649999999999999" hidden="1">
      <c r="A24" s="494"/>
      <c r="B24" s="494"/>
      <c r="C24" s="494"/>
      <c r="D24" s="494"/>
      <c r="E24" s="494"/>
      <c r="F24" s="494"/>
      <c r="G24" s="494"/>
      <c r="H24" s="494"/>
      <c r="I24" s="494"/>
      <c r="J24" s="494"/>
      <c r="K24" s="497"/>
      <c r="L24" s="494"/>
    </row>
    <row r="25" spans="1:12" ht="52.9" hidden="1">
      <c r="A25" s="499" t="s">
        <v>207</v>
      </c>
      <c r="B25" s="499" t="s">
        <v>208</v>
      </c>
      <c r="C25" s="499" t="s">
        <v>209</v>
      </c>
      <c r="D25" s="499" t="s">
        <v>210</v>
      </c>
      <c r="E25" s="499"/>
      <c r="F25" s="499" t="s">
        <v>212</v>
      </c>
      <c r="G25" s="499"/>
      <c r="H25" s="499" t="s">
        <v>307</v>
      </c>
      <c r="I25" s="500"/>
      <c r="J25" s="500" t="s">
        <v>308</v>
      </c>
      <c r="K25" s="501" t="s">
        <v>53</v>
      </c>
      <c r="L25" s="500" t="s">
        <v>309</v>
      </c>
    </row>
    <row r="26" spans="1:12" ht="17.649999999999999" hidden="1">
      <c r="A26" s="502"/>
      <c r="B26" s="502"/>
      <c r="C26" s="502"/>
      <c r="D26" s="502"/>
      <c r="E26" s="502"/>
      <c r="F26" s="502"/>
      <c r="G26" s="502"/>
      <c r="H26" s="503">
        <f t="shared" ref="H26:H31" si="1">SUM(A26:F26)</f>
        <v>0</v>
      </c>
      <c r="I26" s="493"/>
      <c r="J26" s="504"/>
      <c r="K26" s="495"/>
      <c r="L26" s="505"/>
    </row>
    <row r="27" spans="1:12" ht="17.649999999999999" hidden="1">
      <c r="A27" s="493"/>
      <c r="B27" s="493"/>
      <c r="C27" s="493"/>
      <c r="D27" s="493"/>
      <c r="E27" s="493"/>
      <c r="F27" s="493"/>
      <c r="G27" s="493"/>
      <c r="H27" s="494">
        <f t="shared" si="1"/>
        <v>0</v>
      </c>
      <c r="I27" s="493"/>
      <c r="J27" s="508"/>
      <c r="K27" s="509"/>
      <c r="L27" s="510"/>
    </row>
    <row r="28" spans="1:12" ht="17.649999999999999" hidden="1">
      <c r="A28" s="493"/>
      <c r="B28" s="493"/>
      <c r="C28" s="493"/>
      <c r="D28" s="493"/>
      <c r="E28" s="493"/>
      <c r="F28" s="493"/>
      <c r="G28" s="493"/>
      <c r="H28" s="494">
        <f t="shared" si="1"/>
        <v>0</v>
      </c>
      <c r="I28" s="493"/>
      <c r="J28" s="508"/>
      <c r="K28" s="509"/>
      <c r="L28" s="510"/>
    </row>
    <row r="29" spans="1:12" ht="17.649999999999999" hidden="1">
      <c r="A29" s="502"/>
      <c r="B29" s="502"/>
      <c r="C29" s="502"/>
      <c r="D29" s="502"/>
      <c r="E29" s="502"/>
      <c r="F29" s="502"/>
      <c r="G29" s="502"/>
      <c r="H29" s="503">
        <f t="shared" si="1"/>
        <v>0</v>
      </c>
      <c r="I29" s="493"/>
      <c r="J29" s="493"/>
      <c r="K29" s="495"/>
      <c r="L29" s="510"/>
    </row>
    <row r="30" spans="1:12" ht="17.649999999999999" hidden="1">
      <c r="A30" s="513"/>
      <c r="B30" s="513"/>
      <c r="C30" s="513"/>
      <c r="D30" s="502"/>
      <c r="E30" s="502"/>
      <c r="F30" s="502"/>
      <c r="G30" s="514"/>
      <c r="H30" s="499">
        <f t="shared" si="1"/>
        <v>0</v>
      </c>
      <c r="I30" s="493"/>
      <c r="J30" s="504"/>
      <c r="K30" s="495"/>
      <c r="L30" s="510"/>
    </row>
    <row r="31" spans="1:12" ht="17.649999999999999" hidden="1">
      <c r="A31" s="502"/>
      <c r="B31" s="502"/>
      <c r="C31" s="502"/>
      <c r="D31" s="506"/>
      <c r="E31" s="506"/>
      <c r="F31" s="502"/>
      <c r="G31" s="502"/>
      <c r="H31" s="503">
        <f t="shared" si="1"/>
        <v>0</v>
      </c>
      <c r="I31" s="493"/>
      <c r="J31" s="493"/>
      <c r="K31" s="495"/>
      <c r="L31" s="510"/>
    </row>
    <row r="32" spans="1:12" ht="18" hidden="1" thickBot="1">
      <c r="A32" s="515">
        <f>SUM(A26:A31)</f>
        <v>0</v>
      </c>
      <c r="B32" s="515">
        <f>SUM(B26:B31)</f>
        <v>0</v>
      </c>
      <c r="C32" s="515">
        <f>SUM(C26:C31)</f>
        <v>0</v>
      </c>
      <c r="D32" s="515">
        <f>SUM(D26:D31)</f>
        <v>0</v>
      </c>
      <c r="E32" s="515"/>
      <c r="F32" s="515">
        <f>SUM(F26:F31)</f>
        <v>0</v>
      </c>
      <c r="G32" s="515"/>
      <c r="H32" s="515">
        <f>SUM(H26:H31)</f>
        <v>0</v>
      </c>
      <c r="I32" s="493"/>
      <c r="J32" s="493"/>
      <c r="K32" s="495"/>
      <c r="L32" s="493"/>
    </row>
    <row r="33" spans="1:51" hidden="1"/>
    <row r="34" spans="1:51" hidden="1"/>
    <row r="35" spans="1:51" hidden="1"/>
    <row r="36" spans="1:51" s="522" customFormat="1" ht="17.649999999999999" hidden="1">
      <c r="A36" s="520" t="s">
        <v>335</v>
      </c>
      <c r="B36" s="520"/>
      <c r="C36" s="520"/>
      <c r="D36" s="520"/>
      <c r="E36" s="520"/>
      <c r="F36" s="493"/>
      <c r="G36" s="493"/>
      <c r="H36" s="494"/>
      <c r="I36" s="493"/>
      <c r="J36" s="521"/>
      <c r="K36" s="509"/>
      <c r="L36" s="493"/>
      <c r="M36" s="493"/>
      <c r="O36" s="510"/>
      <c r="P36" s="493"/>
      <c r="Q36" s="511"/>
      <c r="R36" s="493"/>
      <c r="S36" s="493"/>
      <c r="T36" s="493"/>
      <c r="U36" s="493"/>
      <c r="V36" s="493"/>
      <c r="W36" s="493"/>
      <c r="X36" s="493"/>
      <c r="Y36" s="493"/>
      <c r="Z36" s="493"/>
      <c r="AA36" s="493"/>
      <c r="AB36" s="493"/>
      <c r="AC36" s="493"/>
      <c r="AD36" s="493"/>
      <c r="AE36" s="493"/>
      <c r="AF36" s="493"/>
      <c r="AG36" s="493"/>
      <c r="AH36" s="493"/>
      <c r="AI36" s="493"/>
      <c r="AJ36" s="493"/>
      <c r="AK36" s="493"/>
      <c r="AL36" s="493"/>
      <c r="AM36" s="493"/>
      <c r="AN36" s="493"/>
      <c r="AO36" s="493"/>
      <c r="AP36" s="493"/>
      <c r="AQ36" s="493"/>
      <c r="AR36" s="493"/>
      <c r="AS36" s="493"/>
      <c r="AT36" s="493"/>
      <c r="AU36" s="493"/>
      <c r="AV36" s="493"/>
      <c r="AW36" s="493"/>
      <c r="AX36" s="493"/>
      <c r="AY36" s="493"/>
    </row>
    <row r="37" spans="1:51" s="522" customFormat="1" ht="17.649999999999999" hidden="1">
      <c r="A37" s="523" t="s">
        <v>334</v>
      </c>
      <c r="B37" s="520"/>
      <c r="C37" s="520"/>
      <c r="D37" s="523"/>
      <c r="E37" s="523"/>
      <c r="F37" s="493"/>
      <c r="G37" s="494"/>
      <c r="H37" s="494"/>
      <c r="I37" s="494"/>
      <c r="J37" s="524"/>
      <c r="K37" s="525"/>
      <c r="L37" s="494"/>
      <c r="M37" s="493"/>
      <c r="O37" s="510"/>
      <c r="P37" s="493"/>
      <c r="Q37" s="511"/>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row>
    <row r="38" spans="1:51" s="522" customFormat="1" ht="17.649999999999999" hidden="1">
      <c r="A38" s="520" t="s">
        <v>336</v>
      </c>
      <c r="B38" s="520"/>
      <c r="C38" s="520"/>
      <c r="D38" s="520"/>
      <c r="E38" s="520"/>
      <c r="F38" s="493"/>
      <c r="G38" s="494"/>
      <c r="H38" s="494"/>
      <c r="I38" s="494"/>
      <c r="J38" s="524"/>
      <c r="K38" s="525"/>
      <c r="L38" s="494"/>
      <c r="M38" s="493"/>
      <c r="O38" s="510"/>
      <c r="P38" s="493"/>
      <c r="Q38" s="511"/>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row>
    <row r="39" spans="1:51" s="522" customFormat="1" ht="17.649999999999999" hidden="1">
      <c r="A39" s="494"/>
      <c r="B39" s="494"/>
      <c r="C39" s="494"/>
      <c r="D39" s="494"/>
      <c r="E39" s="494"/>
      <c r="F39" s="494"/>
      <c r="G39" s="494"/>
      <c r="H39" s="494"/>
      <c r="I39" s="494"/>
      <c r="J39" s="524"/>
      <c r="K39" s="525"/>
      <c r="L39" s="494"/>
      <c r="M39" s="493"/>
      <c r="O39" s="510"/>
      <c r="P39" s="493"/>
      <c r="Q39" s="511"/>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row>
    <row r="40" spans="1:51" s="522" customFormat="1" ht="17.649999999999999" hidden="1">
      <c r="A40" s="493" t="s">
        <v>305</v>
      </c>
      <c r="B40" s="493"/>
      <c r="C40" s="498">
        <f>'SUMMARY 2021-22'!$C$2</f>
        <v>44651</v>
      </c>
      <c r="D40" s="494"/>
      <c r="E40" s="494"/>
      <c r="F40" s="494"/>
      <c r="G40" s="494"/>
      <c r="H40" s="494"/>
      <c r="I40" s="494"/>
      <c r="J40" s="524"/>
      <c r="K40" s="525"/>
      <c r="L40" s="494"/>
      <c r="M40" s="493"/>
      <c r="O40" s="510"/>
      <c r="P40" s="493"/>
      <c r="Q40" s="511"/>
      <c r="R40" s="493"/>
      <c r="S40" s="493"/>
      <c r="T40" s="493"/>
      <c r="U40" s="493"/>
      <c r="V40" s="493"/>
      <c r="W40" s="493"/>
      <c r="X40" s="493"/>
      <c r="Y40" s="493"/>
      <c r="Z40" s="493"/>
      <c r="AA40" s="493"/>
      <c r="AB40" s="493"/>
      <c r="AC40" s="493"/>
      <c r="AD40" s="493"/>
      <c r="AE40" s="493"/>
      <c r="AF40" s="493"/>
      <c r="AG40" s="493"/>
      <c r="AH40" s="493"/>
      <c r="AI40" s="493"/>
      <c r="AJ40" s="493"/>
      <c r="AK40" s="493"/>
      <c r="AL40" s="493"/>
      <c r="AM40" s="493"/>
      <c r="AN40" s="493"/>
      <c r="AO40" s="493"/>
      <c r="AP40" s="493"/>
      <c r="AQ40" s="493"/>
      <c r="AR40" s="493"/>
      <c r="AS40" s="493"/>
      <c r="AT40" s="493"/>
      <c r="AU40" s="493"/>
      <c r="AV40" s="493"/>
      <c r="AW40" s="493"/>
      <c r="AX40" s="493"/>
      <c r="AY40" s="493"/>
    </row>
    <row r="41" spans="1:51" s="522" customFormat="1" ht="17.25" hidden="1" customHeight="1">
      <c r="A41" s="536" t="s">
        <v>306</v>
      </c>
      <c r="B41" s="536"/>
      <c r="C41" s="536"/>
      <c r="D41" s="536"/>
      <c r="E41" s="536"/>
      <c r="F41" s="536"/>
      <c r="G41" s="536"/>
      <c r="H41" s="536"/>
      <c r="I41" s="536"/>
      <c r="J41" s="536"/>
      <c r="K41" s="536"/>
      <c r="L41" s="536"/>
      <c r="M41" s="493"/>
      <c r="O41" s="510"/>
      <c r="P41" s="493"/>
      <c r="Q41" s="511"/>
      <c r="R41" s="493"/>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3"/>
      <c r="AU41" s="493"/>
      <c r="AV41" s="493"/>
      <c r="AW41" s="493"/>
      <c r="AX41" s="493"/>
      <c r="AY41" s="493"/>
    </row>
    <row r="42" spans="1:51" s="522" customFormat="1" ht="17.649999999999999" hidden="1">
      <c r="A42" s="494"/>
      <c r="B42" s="494"/>
      <c r="C42" s="494"/>
      <c r="D42" s="494"/>
      <c r="E42" s="494"/>
      <c r="F42" s="494"/>
      <c r="G42" s="494"/>
      <c r="H42" s="494"/>
      <c r="I42" s="494"/>
      <c r="J42" s="524"/>
      <c r="K42" s="525"/>
      <c r="L42" s="494"/>
      <c r="M42" s="493"/>
      <c r="O42" s="510"/>
      <c r="P42" s="493"/>
      <c r="Q42" s="511"/>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3"/>
      <c r="AU42" s="493"/>
      <c r="AV42" s="493"/>
      <c r="AW42" s="493"/>
      <c r="AX42" s="493"/>
      <c r="AY42" s="493"/>
    </row>
    <row r="43" spans="1:51" s="522" customFormat="1" ht="52.9" hidden="1">
      <c r="A43" s="526" t="s">
        <v>207</v>
      </c>
      <c r="B43" s="526" t="s">
        <v>208</v>
      </c>
      <c r="C43" s="526" t="s">
        <v>209</v>
      </c>
      <c r="D43" s="526" t="s">
        <v>210</v>
      </c>
      <c r="E43" s="526" t="s">
        <v>211</v>
      </c>
      <c r="F43" s="526" t="s">
        <v>212</v>
      </c>
      <c r="G43" s="526"/>
      <c r="H43" s="526" t="s">
        <v>307</v>
      </c>
      <c r="I43" s="527"/>
      <c r="J43" s="528" t="s">
        <v>308</v>
      </c>
      <c r="K43" s="528" t="s">
        <v>53</v>
      </c>
      <c r="L43" s="528" t="s">
        <v>309</v>
      </c>
      <c r="M43" s="493"/>
      <c r="O43" s="510"/>
      <c r="P43" s="493"/>
      <c r="Q43" s="511"/>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3"/>
      <c r="AU43" s="493"/>
      <c r="AV43" s="493"/>
      <c r="AW43" s="493"/>
      <c r="AX43" s="493"/>
      <c r="AY43" s="493"/>
    </row>
    <row r="44" spans="1:51" s="522" customFormat="1" ht="30" hidden="1" customHeight="1">
      <c r="A44" s="493"/>
      <c r="B44" s="493"/>
      <c r="C44" s="493">
        <v>43.1</v>
      </c>
      <c r="D44" s="493"/>
      <c r="E44" s="493"/>
      <c r="F44" s="493"/>
      <c r="G44" s="493"/>
      <c r="H44" s="494">
        <f>SUM(A44:F44)</f>
        <v>43.1</v>
      </c>
      <c r="I44" s="493"/>
      <c r="J44" s="508" t="s">
        <v>337</v>
      </c>
      <c r="K44" s="509">
        <v>44447</v>
      </c>
      <c r="L44" s="529" t="s">
        <v>338</v>
      </c>
      <c r="M44" s="493"/>
      <c r="O44" s="510"/>
      <c r="P44" s="493"/>
      <c r="Q44" s="511"/>
      <c r="R44" s="493"/>
      <c r="S44" s="493"/>
      <c r="T44" s="493"/>
      <c r="U44" s="493"/>
      <c r="V44" s="493"/>
      <c r="W44" s="493"/>
      <c r="X44" s="493"/>
      <c r="Y44" s="493"/>
      <c r="Z44" s="493"/>
      <c r="AA44" s="493"/>
      <c r="AB44" s="493"/>
      <c r="AC44" s="493"/>
      <c r="AD44" s="493"/>
      <c r="AE44" s="493"/>
      <c r="AF44" s="493"/>
      <c r="AG44" s="493"/>
      <c r="AH44" s="493"/>
      <c r="AI44" s="493"/>
      <c r="AJ44" s="493"/>
      <c r="AK44" s="493"/>
      <c r="AL44" s="493"/>
      <c r="AM44" s="493"/>
      <c r="AN44" s="493"/>
      <c r="AO44" s="493"/>
      <c r="AP44" s="493"/>
      <c r="AQ44" s="493"/>
      <c r="AR44" s="493"/>
      <c r="AS44" s="493"/>
      <c r="AT44" s="493"/>
      <c r="AU44" s="493"/>
      <c r="AV44" s="493"/>
      <c r="AW44" s="493"/>
      <c r="AX44" s="493"/>
      <c r="AY44" s="493"/>
    </row>
    <row r="45" spans="1:51" s="522" customFormat="1" ht="37.5" hidden="1" customHeight="1">
      <c r="A45" s="530"/>
      <c r="B45" s="530"/>
      <c r="C45" s="530">
        <v>34.200000000000003</v>
      </c>
      <c r="D45" s="530"/>
      <c r="E45" s="530"/>
      <c r="F45" s="530"/>
      <c r="G45" s="530"/>
      <c r="H45" s="494">
        <f>SUM(A45:F45)</f>
        <v>34.200000000000003</v>
      </c>
      <c r="I45" s="493"/>
      <c r="J45" s="508" t="s">
        <v>337</v>
      </c>
      <c r="K45" s="509">
        <v>44448</v>
      </c>
      <c r="L45" s="529" t="s">
        <v>339</v>
      </c>
      <c r="M45" s="493"/>
      <c r="O45" s="510"/>
      <c r="P45" s="493"/>
      <c r="Q45" s="511"/>
      <c r="R45" s="493"/>
      <c r="S45" s="493"/>
      <c r="T45" s="493"/>
      <c r="U45" s="493"/>
      <c r="V45" s="493"/>
      <c r="W45" s="493"/>
      <c r="X45" s="493"/>
      <c r="Y45" s="493"/>
      <c r="Z45" s="493"/>
      <c r="AA45" s="493"/>
      <c r="AB45" s="493"/>
      <c r="AC45" s="493"/>
      <c r="AD45" s="493"/>
      <c r="AE45" s="493"/>
      <c r="AF45" s="493"/>
      <c r="AG45" s="493"/>
      <c r="AH45" s="493"/>
      <c r="AI45" s="493"/>
      <c r="AJ45" s="493"/>
      <c r="AK45" s="493"/>
      <c r="AL45" s="493"/>
      <c r="AM45" s="493"/>
      <c r="AN45" s="493"/>
      <c r="AO45" s="493"/>
      <c r="AP45" s="493"/>
      <c r="AQ45" s="493"/>
      <c r="AR45" s="493"/>
      <c r="AS45" s="493"/>
      <c r="AT45" s="493"/>
      <c r="AU45" s="493"/>
      <c r="AV45" s="493"/>
      <c r="AW45" s="493"/>
      <c r="AX45" s="493"/>
      <c r="AY45" s="493"/>
    </row>
    <row r="46" spans="1:51" s="522" customFormat="1" ht="34.9" hidden="1" customHeight="1">
      <c r="A46" s="493"/>
      <c r="B46" s="493"/>
      <c r="C46" s="493"/>
      <c r="D46" s="493"/>
      <c r="E46" s="493">
        <v>61.25</v>
      </c>
      <c r="F46" s="493"/>
      <c r="G46" s="493"/>
      <c r="H46" s="494">
        <f>SUM(A46:F46)</f>
        <v>61.25</v>
      </c>
      <c r="I46" s="493"/>
      <c r="J46" s="508" t="s">
        <v>340</v>
      </c>
      <c r="K46" s="509">
        <v>44447</v>
      </c>
      <c r="L46" s="510" t="s">
        <v>341</v>
      </c>
      <c r="M46" s="493"/>
      <c r="O46" s="510"/>
      <c r="P46" s="493"/>
      <c r="Q46" s="511"/>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3"/>
      <c r="AU46" s="493"/>
      <c r="AV46" s="493"/>
      <c r="AW46" s="493"/>
      <c r="AX46" s="493"/>
      <c r="AY46" s="493"/>
    </row>
    <row r="47" spans="1:51" ht="17.649999999999999" hidden="1">
      <c r="A47" s="516"/>
      <c r="B47" s="516"/>
      <c r="C47" s="516"/>
      <c r="D47" s="516"/>
      <c r="E47" s="516">
        <v>914.85</v>
      </c>
      <c r="F47" s="516"/>
      <c r="H47" s="494">
        <f t="shared" ref="H47:H49" si="2">SUM(A47:F47)</f>
        <v>914.85</v>
      </c>
      <c r="J47" s="510" t="s">
        <v>342</v>
      </c>
      <c r="K47" s="495">
        <v>44464</v>
      </c>
      <c r="L47" s="516" t="s">
        <v>343</v>
      </c>
    </row>
    <row r="48" spans="1:51" ht="17.649999999999999" hidden="1">
      <c r="A48" s="516"/>
      <c r="B48" s="516"/>
      <c r="C48" s="516"/>
      <c r="D48" s="516"/>
      <c r="E48" s="516"/>
      <c r="F48" s="516">
        <v>82.5</v>
      </c>
      <c r="H48" s="494">
        <f t="shared" si="2"/>
        <v>82.5</v>
      </c>
      <c r="J48" s="510" t="s">
        <v>344</v>
      </c>
      <c r="K48" s="495">
        <v>44464</v>
      </c>
      <c r="L48" s="516" t="s">
        <v>345</v>
      </c>
    </row>
    <row r="49" spans="1:51" ht="17.649999999999999" hidden="1">
      <c r="A49" s="516"/>
      <c r="B49" s="516"/>
      <c r="C49" s="516">
        <v>28.05</v>
      </c>
      <c r="D49" s="516"/>
      <c r="E49" s="516"/>
      <c r="F49" s="516"/>
      <c r="H49" s="494">
        <f t="shared" si="2"/>
        <v>28.05</v>
      </c>
      <c r="J49" s="510" t="s">
        <v>342</v>
      </c>
      <c r="K49" s="495">
        <v>44464</v>
      </c>
      <c r="L49" s="510" t="s">
        <v>346</v>
      </c>
    </row>
    <row r="50" spans="1:51" s="522" customFormat="1" ht="18.399999999999999" hidden="1" customHeight="1" thickBot="1">
      <c r="A50" s="531">
        <f t="shared" ref="A50:F50" si="3">SUM(A44:A49)</f>
        <v>0</v>
      </c>
      <c r="B50" s="531">
        <f t="shared" si="3"/>
        <v>0</v>
      </c>
      <c r="C50" s="531">
        <f t="shared" si="3"/>
        <v>105.35000000000001</v>
      </c>
      <c r="D50" s="531">
        <f t="shared" si="3"/>
        <v>0</v>
      </c>
      <c r="E50" s="531">
        <f t="shared" si="3"/>
        <v>976.1</v>
      </c>
      <c r="F50" s="531">
        <f t="shared" si="3"/>
        <v>82.5</v>
      </c>
      <c r="G50" s="531"/>
      <c r="H50" s="531">
        <f>SUM(H44:H49)</f>
        <v>1163.95</v>
      </c>
      <c r="I50" s="527"/>
      <c r="J50" s="521"/>
      <c r="K50" s="509"/>
      <c r="L50" s="493"/>
      <c r="M50" s="493"/>
      <c r="O50" s="510"/>
      <c r="P50" s="493"/>
      <c r="Q50" s="511"/>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3"/>
      <c r="AU50" s="493"/>
      <c r="AV50" s="493"/>
      <c r="AW50" s="493"/>
      <c r="AX50" s="493"/>
      <c r="AY50" s="493"/>
    </row>
    <row r="51" spans="1:51" hidden="1">
      <c r="A51" s="516"/>
      <c r="B51" s="516"/>
      <c r="C51" s="516"/>
      <c r="D51" s="516"/>
      <c r="E51" s="516"/>
      <c r="F51" s="516"/>
      <c r="G51" s="516"/>
      <c r="H51" s="516"/>
      <c r="I51" s="516"/>
      <c r="J51" s="516"/>
      <c r="K51" s="516"/>
      <c r="L51" s="516"/>
      <c r="M51" s="516"/>
    </row>
    <row r="52" spans="1:51">
      <c r="A52" s="516"/>
      <c r="B52" s="516"/>
      <c r="C52" s="516"/>
      <c r="D52" s="516"/>
      <c r="E52" s="516"/>
      <c r="F52" s="516"/>
      <c r="G52" s="516"/>
      <c r="H52" s="516"/>
      <c r="I52" s="516"/>
      <c r="J52" s="516"/>
      <c r="K52" s="516"/>
      <c r="L52" s="516"/>
      <c r="M52" s="516"/>
    </row>
    <row r="53" spans="1:51" ht="17.649999999999999">
      <c r="A53" s="532" t="s">
        <v>335</v>
      </c>
      <c r="B53" s="532"/>
      <c r="C53" s="532"/>
      <c r="D53" s="532"/>
      <c r="E53" s="532"/>
      <c r="F53" s="493"/>
      <c r="G53" s="493"/>
      <c r="H53" s="494"/>
      <c r="I53" s="493"/>
      <c r="J53" s="521"/>
      <c r="K53" s="509"/>
      <c r="L53" s="493"/>
      <c r="M53" s="516"/>
    </row>
    <row r="54" spans="1:51" ht="17.649999999999999">
      <c r="A54" s="533" t="s">
        <v>334</v>
      </c>
      <c r="B54" s="532"/>
      <c r="C54" s="532"/>
      <c r="D54" s="533"/>
      <c r="E54" s="533"/>
      <c r="F54" s="493"/>
      <c r="G54" s="494"/>
      <c r="H54" s="494"/>
      <c r="I54" s="494"/>
      <c r="J54" s="524"/>
      <c r="K54" s="525"/>
      <c r="L54" s="494"/>
      <c r="M54" s="516"/>
    </row>
    <row r="55" spans="1:51" ht="17.649999999999999">
      <c r="A55" s="532" t="s">
        <v>347</v>
      </c>
      <c r="B55" s="532"/>
      <c r="C55" s="532"/>
      <c r="D55" s="532"/>
      <c r="E55" s="532"/>
      <c r="F55" s="493"/>
      <c r="G55" s="494"/>
      <c r="H55" s="494"/>
      <c r="I55" s="494"/>
      <c r="J55" s="524"/>
      <c r="K55" s="525"/>
      <c r="L55" s="494"/>
      <c r="M55" s="516"/>
    </row>
    <row r="56" spans="1:51" ht="17.649999999999999">
      <c r="A56" s="494"/>
      <c r="B56" s="494"/>
      <c r="C56" s="494"/>
      <c r="D56" s="494"/>
      <c r="E56" s="494"/>
      <c r="F56" s="494"/>
      <c r="G56" s="494"/>
      <c r="H56" s="494"/>
      <c r="I56" s="494"/>
      <c r="J56" s="524"/>
      <c r="K56" s="525"/>
      <c r="L56" s="494"/>
    </row>
    <row r="57" spans="1:51" ht="17.649999999999999">
      <c r="A57" s="493" t="s">
        <v>305</v>
      </c>
      <c r="B57" s="493"/>
      <c r="C57" s="498">
        <v>45016</v>
      </c>
      <c r="D57" s="494"/>
      <c r="E57" s="494"/>
      <c r="F57" s="494"/>
      <c r="G57" s="494"/>
      <c r="H57" s="494"/>
      <c r="I57" s="494"/>
      <c r="J57" s="524"/>
      <c r="K57" s="525"/>
      <c r="L57" s="494"/>
    </row>
    <row r="58" spans="1:51" ht="36.4" customHeight="1">
      <c r="A58" s="521" t="s">
        <v>306</v>
      </c>
      <c r="B58" s="521"/>
      <c r="C58" s="521"/>
      <c r="D58" s="521"/>
      <c r="E58" s="521"/>
      <c r="F58" s="521"/>
      <c r="G58" s="521"/>
      <c r="H58" s="521"/>
      <c r="I58" s="521"/>
      <c r="J58" s="521"/>
      <c r="K58" s="521"/>
      <c r="L58" s="521"/>
    </row>
    <row r="59" spans="1:51" ht="17.649999999999999">
      <c r="A59" s="494"/>
      <c r="B59" s="494"/>
      <c r="C59" s="494"/>
      <c r="D59" s="494"/>
      <c r="E59" s="494"/>
      <c r="F59" s="494"/>
      <c r="G59" s="494"/>
      <c r="H59" s="494"/>
      <c r="I59" s="494"/>
      <c r="J59" s="524"/>
      <c r="K59" s="525"/>
      <c r="L59" s="494"/>
    </row>
    <row r="60" spans="1:51" ht="52.9">
      <c r="A60" s="526" t="s">
        <v>207</v>
      </c>
      <c r="B60" s="526" t="s">
        <v>208</v>
      </c>
      <c r="C60" s="526" t="s">
        <v>209</v>
      </c>
      <c r="D60" s="526" t="s">
        <v>210</v>
      </c>
      <c r="E60" s="526" t="s">
        <v>211</v>
      </c>
      <c r="F60" s="526" t="s">
        <v>212</v>
      </c>
      <c r="G60" s="526"/>
      <c r="H60" s="526" t="s">
        <v>307</v>
      </c>
      <c r="I60" s="527"/>
      <c r="J60" s="528" t="s">
        <v>308</v>
      </c>
      <c r="K60" s="528" t="s">
        <v>53</v>
      </c>
      <c r="L60" s="528" t="s">
        <v>309</v>
      </c>
    </row>
    <row r="61" spans="1:51" ht="37.9" customHeight="1">
      <c r="A61" s="493"/>
      <c r="B61" s="493"/>
      <c r="C61" s="493">
        <v>41.7</v>
      </c>
      <c r="D61" s="493"/>
      <c r="E61" s="493"/>
      <c r="F61" s="493"/>
      <c r="G61" s="493"/>
      <c r="H61" s="494">
        <f>SUM(A61:F61)</f>
        <v>41.7</v>
      </c>
      <c r="I61" s="493"/>
      <c r="J61" s="508" t="s">
        <v>348</v>
      </c>
      <c r="K61" s="509">
        <v>44691</v>
      </c>
      <c r="L61" s="534" t="s">
        <v>349</v>
      </c>
    </row>
    <row r="62" spans="1:51" s="516" customFormat="1" ht="20.100000000000001" customHeight="1">
      <c r="A62" s="493"/>
      <c r="B62" s="493"/>
      <c r="C62" s="493">
        <v>41.1</v>
      </c>
      <c r="D62" s="493"/>
      <c r="E62" s="493"/>
      <c r="F62" s="493"/>
      <c r="G62" s="493"/>
      <c r="H62" s="494">
        <f t="shared" ref="H62" si="4">SUM(A62:F62)</f>
        <v>41.1</v>
      </c>
      <c r="I62" s="493"/>
      <c r="J62" s="508" t="s">
        <v>350</v>
      </c>
      <c r="K62" s="509">
        <v>44812</v>
      </c>
      <c r="L62" s="510" t="s">
        <v>351</v>
      </c>
    </row>
    <row r="63" spans="1:51" s="516" customFormat="1" ht="20.100000000000001" customHeight="1">
      <c r="A63" s="493"/>
      <c r="B63" s="493"/>
      <c r="C63" s="493">
        <v>36.5</v>
      </c>
      <c r="D63" s="493"/>
      <c r="E63" s="493"/>
      <c r="F63" s="493"/>
      <c r="G63" s="493"/>
      <c r="H63" s="494">
        <f>SUM(A63:F63)</f>
        <v>36.5</v>
      </c>
      <c r="I63" s="493"/>
      <c r="J63" s="508" t="s">
        <v>350</v>
      </c>
      <c r="K63" s="509">
        <v>44812</v>
      </c>
      <c r="L63" s="510" t="s">
        <v>352</v>
      </c>
    </row>
    <row r="64" spans="1:51" s="522" customFormat="1" ht="20.100000000000001" customHeight="1">
      <c r="A64" s="493"/>
      <c r="B64" s="493"/>
      <c r="C64" s="493"/>
      <c r="D64" s="493"/>
      <c r="E64" s="493">
        <v>115.5</v>
      </c>
      <c r="F64" s="493">
        <v>90</v>
      </c>
      <c r="G64" s="493"/>
      <c r="H64" s="494">
        <f t="shared" ref="H64" si="5">SUM(A64:F64)</f>
        <v>205.5</v>
      </c>
      <c r="I64" s="493"/>
      <c r="J64" s="510" t="s">
        <v>353</v>
      </c>
      <c r="K64" s="509">
        <v>44828</v>
      </c>
      <c r="L64" s="516" t="s">
        <v>354</v>
      </c>
      <c r="M64" s="493"/>
      <c r="N64" s="493"/>
      <c r="O64" s="535"/>
      <c r="P64" s="493"/>
      <c r="Q64" s="511"/>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3"/>
      <c r="AU64" s="493"/>
      <c r="AV64" s="493"/>
      <c r="AW64" s="493"/>
      <c r="AX64" s="493"/>
      <c r="AY64" s="493"/>
    </row>
    <row r="65" spans="1:12" s="516" customFormat="1" ht="20.100000000000001" customHeight="1">
      <c r="A65" s="493"/>
      <c r="B65" s="493"/>
      <c r="C65" s="493">
        <v>73.8</v>
      </c>
      <c r="D65" s="493"/>
      <c r="E65" s="493"/>
      <c r="F65" s="493"/>
      <c r="G65" s="493"/>
      <c r="H65" s="494">
        <f t="shared" ref="H65:H66" si="6">SUM(A65:F65)</f>
        <v>73.8</v>
      </c>
      <c r="I65" s="493"/>
      <c r="J65" s="508"/>
      <c r="K65" s="509">
        <v>44828</v>
      </c>
      <c r="L65" s="510" t="s">
        <v>355</v>
      </c>
    </row>
    <row r="66" spans="1:12" s="516" customFormat="1" ht="18.75" customHeight="1">
      <c r="A66" s="493"/>
      <c r="B66" s="493"/>
      <c r="C66" s="493"/>
      <c r="D66" s="493"/>
      <c r="E66" s="493"/>
      <c r="F66" s="493"/>
      <c r="G66" s="493"/>
      <c r="H66" s="494">
        <f t="shared" si="6"/>
        <v>0</v>
      </c>
      <c r="I66" s="493"/>
      <c r="J66" s="508"/>
      <c r="K66" s="509"/>
      <c r="L66" s="510"/>
    </row>
    <row r="67" spans="1:12" ht="18" thickBot="1">
      <c r="A67" s="531">
        <f t="shared" ref="A67:F67" si="7">SUM(A61:A63)</f>
        <v>0</v>
      </c>
      <c r="B67" s="531">
        <f t="shared" si="7"/>
        <v>0</v>
      </c>
      <c r="C67" s="531">
        <f t="shared" si="7"/>
        <v>119.30000000000001</v>
      </c>
      <c r="D67" s="531">
        <f t="shared" si="7"/>
        <v>0</v>
      </c>
      <c r="E67" s="531">
        <f t="shared" si="7"/>
        <v>0</v>
      </c>
      <c r="F67" s="531">
        <f t="shared" si="7"/>
        <v>0</v>
      </c>
      <c r="G67" s="531"/>
      <c r="H67" s="531">
        <f>SUM(H61:H63)</f>
        <v>119.30000000000001</v>
      </c>
      <c r="I67" s="527"/>
      <c r="J67" s="521"/>
      <c r="K67" s="509"/>
      <c r="L67" s="493"/>
    </row>
    <row r="68" spans="1:12">
      <c r="A68" s="516"/>
      <c r="B68" s="516"/>
      <c r="C68" s="516"/>
      <c r="D68" s="516"/>
      <c r="E68" s="516"/>
      <c r="F68" s="516"/>
      <c r="G68" s="516"/>
      <c r="H68" s="516"/>
      <c r="I68" s="516"/>
      <c r="J68" s="516"/>
      <c r="K68" s="516"/>
      <c r="L68" s="516"/>
    </row>
  </sheetData>
  <phoneticPr fontId="148" type="noConversion"/>
  <pageMargins left="0.70866141732283472" right="0.70866141732283472" top="0.74803149606299213" bottom="0.74803149606299213" header="0.31496062992125984" footer="0.31496062992125984"/>
  <pageSetup paperSize="9" scale="70" orientation="landscape" r:id="rId1"/>
  <ignoredErrors>
    <ignoredError sqref="H11" formula="1"/>
    <ignoredError sqref="E67:F6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Bowes N</vt:lpstr>
      <vt:lpstr>Copley T</vt:lpstr>
      <vt:lpstr>Hennessy P</vt:lpstr>
      <vt:lpstr>Kreitzman L</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'Copley T'!Print_Area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2023-08-21T10:05:51Z</dcterms:modified>
  <cp:category/>
  <cp:contentStatus/>
</cp:coreProperties>
</file>