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36" documentId="8_{E5BCF36E-9BDE-4DC5-8187-CC9D7D75CB98}" xr6:coauthVersionLast="47" xr6:coauthVersionMax="47" xr10:uidLastSave="{31D499B7-EA19-4385-A99A-821DE1A3A60E}"/>
  <bookViews>
    <workbookView xWindow="-98" yWindow="-98" windowWidth="21795" windowHeight="13996" tabRatio="918" firstSheet="12" activeTab="12"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Murray J" sheetId="261" state="hidden" r:id="rId11"/>
    <sheet name="Shawcross V" sheetId="262" state="hidden" r:id="rId12"/>
    <sheet name="Twycross F" sheetId="300"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 localSheetId="12">'SUMMARY 2017.18'!#REF!</definedName>
    <definedName name="Middleton__Tom">'SUMMARY 2017.18'!#REF!</definedName>
    <definedName name="_xlnm.Print_Area" localSheetId="7">'Bowes N'!$A$52:$K$65</definedName>
    <definedName name="_xlnm.Print_Area" localSheetId="8">'Hennessy P'!$A$31:$K$44</definedName>
    <definedName name="_xlnm.Print_Area" localSheetId="9">'Kreitzman L'!$A$54:$K$72</definedName>
    <definedName name="_xlnm.Print_Area" localSheetId="24">'Linden S'!$A$1:$K$7</definedName>
    <definedName name="_xlnm.Print_Area" localSheetId="10">'Murray J'!$A$41:$K$54</definedName>
    <definedName name="_xlnm.Print_Area" localSheetId="18">'Ryder M (has left the GLA)'!$A$1:$K$34</definedName>
    <definedName name="_xlnm.Print_Area" localSheetId="11">'Shawcross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 name="_xlnm.Print_Area" localSheetId="12">'Twycross F'!$A$1:$L$107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7" i="300" l="1"/>
  <c r="B107" i="300"/>
  <c r="C107" i="300"/>
  <c r="D107" i="300"/>
  <c r="E107" i="300"/>
  <c r="F107" i="300"/>
  <c r="G107" i="300"/>
  <c r="H102" i="300"/>
  <c r="H103" i="300"/>
  <c r="H104" i="300"/>
  <c r="E90" i="300" l="1"/>
  <c r="J12" i="308" l="1"/>
  <c r="J9" i="308"/>
  <c r="K18" i="308"/>
  <c r="K17" i="308"/>
  <c r="K11" i="308"/>
  <c r="K8" i="308"/>
  <c r="K6" i="308"/>
  <c r="J4" i="308"/>
  <c r="J15" i="308"/>
  <c r="J14" i="308"/>
  <c r="J10" i="308"/>
  <c r="J3" i="308"/>
  <c r="J7" i="308"/>
  <c r="H106" i="300" l="1"/>
  <c r="H105" i="300"/>
  <c r="H101" i="300"/>
  <c r="H107" i="300" l="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F90" i="300"/>
  <c r="D90" i="300"/>
  <c r="I16" i="308" s="1"/>
  <c r="C90" i="300"/>
  <c r="H16" i="308" s="1"/>
  <c r="B90" i="300"/>
  <c r="G16" i="308" s="1"/>
  <c r="A90" i="300"/>
  <c r="F16" i="308" s="1"/>
  <c r="H89" i="300"/>
  <c r="H88" i="300"/>
  <c r="H87" i="300"/>
  <c r="H86" i="300"/>
  <c r="H85" i="300"/>
  <c r="H84" i="300"/>
  <c r="C80" i="300"/>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90" i="300"/>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F47" i="300"/>
  <c r="H19" i="313" s="1"/>
  <c r="D47" i="300"/>
  <c r="G19" i="313" s="1"/>
  <c r="C47" i="300"/>
  <c r="F19" i="313" s="1"/>
  <c r="B47" i="300"/>
  <c r="E19" i="313" s="1"/>
  <c r="A47" i="300"/>
  <c r="D19" i="313" s="1"/>
  <c r="I19" i="313" s="1"/>
  <c r="X19" i="313" s="1"/>
  <c r="H46" i="300"/>
  <c r="H45" i="300"/>
  <c r="H44" i="300"/>
  <c r="H43" i="300"/>
  <c r="H42" i="300"/>
  <c r="H41" i="300"/>
  <c r="H40" i="300"/>
  <c r="H39" i="300"/>
  <c r="H38" i="300"/>
  <c r="H37" i="300"/>
  <c r="H36" i="300"/>
  <c r="H35" i="300"/>
  <c r="H34" i="300"/>
  <c r="H33" i="300"/>
  <c r="H32" i="300"/>
  <c r="H31" i="300"/>
  <c r="C27" i="300"/>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M45" i="300" l="1"/>
  <c r="H47" i="300"/>
  <c r="I14" i="313"/>
  <c r="X14" i="313" s="1"/>
  <c r="R76" i="255"/>
  <c r="I17" i="313"/>
  <c r="X17" i="313" s="1"/>
  <c r="I13" i="313"/>
  <c r="X13" i="313" s="1"/>
  <c r="I20" i="313"/>
  <c r="X20" i="313" s="1"/>
  <c r="D78" i="255"/>
  <c r="G10" i="313" s="1"/>
  <c r="E78" i="255"/>
  <c r="H10" i="313" s="1"/>
  <c r="I10" i="313" s="1"/>
  <c r="X10" i="313" s="1"/>
  <c r="G78" i="255"/>
  <c r="G63" i="258" l="1"/>
  <c r="G64" i="258"/>
  <c r="C55" i="300" l="1"/>
  <c r="C52" i="257"/>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F72" i="300"/>
  <c r="D72" i="300"/>
  <c r="C72" i="300"/>
  <c r="B72" i="300"/>
  <c r="A72" i="300"/>
  <c r="H71" i="300"/>
  <c r="H70" i="300"/>
  <c r="H69" i="300"/>
  <c r="H68" i="300"/>
  <c r="H67" i="300"/>
  <c r="H66" i="300"/>
  <c r="H65" i="300"/>
  <c r="H64" i="300"/>
  <c r="H63" i="300"/>
  <c r="H62" i="300"/>
  <c r="H61" i="300"/>
  <c r="H60" i="300"/>
  <c r="H59" i="300"/>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H72" i="300"/>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H18" i="300"/>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H14" i="300"/>
  <c r="H15" i="300"/>
  <c r="H16" i="300"/>
  <c r="H17" i="300"/>
  <c r="C12" i="300" l="1"/>
  <c r="B38" i="261" l="1"/>
  <c r="C38" i="261"/>
  <c r="D38" i="261"/>
  <c r="A38" i="261"/>
  <c r="H11" i="300" l="1"/>
  <c r="H10" i="300"/>
  <c r="H9" i="300"/>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F20" i="300" l="1"/>
  <c r="H18" i="297" s="1"/>
  <c r="D20" i="300"/>
  <c r="G18" i="297" s="1"/>
  <c r="C20" i="300"/>
  <c r="B20" i="300"/>
  <c r="E18" i="297" s="1"/>
  <c r="A20" i="300"/>
  <c r="D18" i="297" s="1"/>
  <c r="H13" i="300"/>
  <c r="H12" i="300"/>
  <c r="C5" i="300"/>
  <c r="H5" i="297"/>
  <c r="G5" i="297"/>
  <c r="F5" i="297"/>
  <c r="E5" i="297"/>
  <c r="D5" i="297"/>
  <c r="F18" i="297" l="1"/>
  <c r="I18" i="297" s="1"/>
  <c r="I5" i="297"/>
  <c r="H20" i="300"/>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<sst xmlns="http://schemas.openxmlformats.org/spreadsheetml/2006/main" count="2341" uniqueCount="713">
  <si>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</si>
  <si>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</si>
  <si>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</si>
  <si>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</si>
  <si>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</si>
  <si>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</si>
  <si>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</si>
  <si>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</si>
  <si>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</si>
  <si>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</si>
  <si>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</si>
  <si>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</si>
  <si>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</si>
  <si>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</si>
  <si>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</si>
  <si>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</si>
  <si>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</si>
  <si>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</si>
  <si>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</si>
  <si>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</si>
  <si>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</si>
  <si>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</si>
  <si>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</si>
  <si>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</si>
  <si>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</si>
  <si>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</si>
  <si>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</si>
  <si>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</si>
  <si>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</si>
  <si>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</si>
  <si>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</si>
  <si>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</si>
  <si>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</si>
  <si>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</si>
  <si>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</si>
  <si>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</si>
  <si>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</si>
  <si>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</si>
  <si>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</si>
  <si>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</si>
  <si>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</si>
  <si>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</si>
  <si>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</si>
  <si>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</si>
  <si>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</si>
  <si>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</si>
  <si>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</si>
  <si>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</si>
  <si>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</si>
  <si>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</si>
  <si>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</si>
  <si>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</si>
  <si>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</si>
  <si>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</si>
  <si>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</si>
  <si>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</si>
  <si>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</si>
  <si>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</si>
  <si>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</si>
  <si>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</si>
  <si>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</si>
  <si>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</si>
  <si>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</si>
  <si>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</si>
  <si>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</si>
  <si>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</si>
  <si>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</si>
  <si>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</si>
  <si>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</si>
  <si>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</si>
  <si>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</si>
  <si>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</si>
  <si>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</si>
  <si>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</si>
  <si>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</si>
  <si>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</si>
  <si>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</si>
  <si>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</si>
  <si>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</si>
  <si>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</si>
  <si>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</si>
  <si>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</si>
  <si>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</si>
  <si>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</si>
  <si>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</si>
  <si>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</si>
  <si>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</si>
  <si>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</si>
  <si>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</si>
  <si>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</si>
  <si>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</si>
  <si>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</si>
  <si>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</si>
  <si>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</si>
  <si>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</si>
  <si>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</si>
  <si>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</si>
  <si>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</si>
  <si>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</si>
  <si>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</si>
  <si>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</si>
  <si>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</si>
  <si>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</si>
  <si>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</si>
  <si>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</si>
  <si>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</si>
  <si>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</si>
  <si>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</si>
  <si>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</si>
  <si>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</si>
  <si>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</si>
  <si>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</si>
  <si>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</si>
  <si>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</si>
  <si>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</si>
  <si>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</si>
  <si>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</si>
  <si>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</si>
  <si>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</si>
  <si>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</si>
  <si>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</si>
  <si>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</si>
  <si>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</si>
  <si>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</si>
  <si>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</si>
  <si>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</si>
  <si>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</si>
  <si>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</si>
  <si>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</si>
  <si>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</si>
  <si>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</si>
  <si>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</si>
  <si>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</si>
  <si>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</si>
  <si>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</si>
  <si>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</si>
  <si>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</si>
  <si>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</si>
  <si>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</si>
  <si>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</si>
  <si>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</si>
  <si>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</si>
  <si>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</si>
  <si>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</si>
  <si>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</si>
  <si>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</si>
  <si>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</si>
  <si>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</si>
  <si>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</si>
  <si>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</si>
  <si>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</si>
  <si>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</si>
  <si>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</si>
  <si>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</si>
  <si>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</si>
  <si>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</si>
  <si>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</si>
  <si>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</si>
  <si>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</si>
  <si>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</si>
  <si>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</si>
  <si>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</si>
  <si>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</si>
  <si>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</si>
  <si>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</si>
  <si>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</si>
  <si>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</si>
  <si>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</si>
  <si>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</si>
  <si>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</si>
  <si>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</si>
  <si>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</si>
  <si>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</si>
  <si>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</si>
  <si>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</si>
  <si>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</si>
  <si>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</si>
  <si>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</si>
  <si>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</si>
  <si>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</si>
  <si>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</si>
  <si>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</si>
  <si>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</si>
  <si>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</si>
  <si>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</si>
  <si>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</si>
  <si>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</si>
  <si>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</si>
  <si>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</si>
  <si>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</si>
  <si>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</si>
  <si>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</si>
  <si>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</si>
  <si>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</si>
  <si>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</si>
  <si>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</si>
  <si>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</si>
  <si>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</si>
  <si>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</si>
  <si>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</si>
  <si>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</si>
  <si>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</si>
  <si>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</si>
  <si>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</si>
  <si>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</si>
  <si>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</si>
  <si>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</si>
  <si>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</si>
  <si>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</si>
  <si>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</si>
  <si>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</si>
  <si>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</si>
  <si>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</si>
  <si>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</si>
  <si>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</si>
  <si>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</si>
  <si>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</si>
  <si>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</si>
  <si>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</si>
  <si>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</si>
  <si>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</si>
  <si>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</si>
  <si>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</si>
  <si>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</si>
  <si>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</si>
  <si>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</si>
  <si>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</si>
  <si>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</si>
  <si>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</si>
  <si>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</si>
  <si>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</si>
  <si>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</si>
  <si>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</si>
  <si>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</si>
  <si>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</si>
  <si>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</si>
  <si>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</si>
  <si>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</si>
  <si>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</si>
  <si>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</si>
  <si>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</si>
  <si>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</si>
  <si>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</si>
  <si>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</si>
  <si>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</si>
  <si>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</si>
  <si>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</si>
  <si>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</si>
  <si>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</si>
  <si>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</si>
  <si>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</si>
  <si>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</si>
  <si>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</si>
  <si>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</si>
  <si>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</si>
  <si>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</si>
  <si>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</si>
  <si>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</si>
  <si>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</si>
  <si>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</si>
  <si>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</si>
  <si>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</si>
  <si>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</si>
  <si>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</si>
  <si>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</si>
  <si>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</si>
  <si>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</si>
  <si>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</si>
  <si>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</si>
  <si>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</si>
  <si>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</si>
  <si>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</si>
  <si>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</si>
  <si>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</si>
  <si>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</si>
  <si>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</si>
  <si>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</si>
  <si>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</si>
  <si>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</si>
  <si>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</si>
  <si>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</si>
  <si>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</si>
  <si>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</si>
  <si>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</si>
  <si>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</si>
  <si>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</si>
  <si>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</si>
  <si>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</si>
  <si>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</si>
  <si>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</si>
  <si>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</si>
  <si>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</si>
  <si>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</si>
  <si>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</si>
  <si>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</si>
  <si>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</si>
  <si>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</si>
  <si>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</si>
  <si>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</si>
  <si>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</si>
  <si>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</si>
  <si>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</si>
  <si>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</si>
  <si>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</si>
  <si>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</si>
  <si>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</si>
  <si>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</si>
  <si>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</si>
  <si>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</si>
  <si>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</si>
  <si>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</si>
  <si>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</si>
  <si>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</si>
  <si>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</si>
  <si>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</si>
  <si>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</si>
  <si>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</si>
  <si>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</si>
  <si>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</si>
  <si>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</si>
  <si>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</si>
  <si>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</si>
  <si>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</si>
  <si>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</si>
  <si>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</si>
  <si>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</si>
  <si>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</si>
  <si>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</si>
  <si>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</si>
  <si>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</si>
  <si>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</si>
  <si>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</si>
  <si>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</si>
  <si>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</si>
  <si>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</si>
  <si>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</si>
  <si>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</si>
  <si>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</si>
  <si>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</si>
  <si>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</si>
  <si>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</si>
  <si>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</si>
  <si>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</si>
  <si>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</si>
  <si>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</si>
  <si>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</si>
  <si>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</si>
  <si>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</si>
  <si>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</si>
  <si>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</si>
  <si>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</si>
  <si>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</si>
  <si>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</si>
  <si>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</si>
  <si>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</si>
  <si>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</si>
  <si>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</si>
  <si>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</si>
  <si>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</si>
  <si>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</si>
  <si>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</si>
  <si>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</si>
  <si>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</si>
  <si>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</si>
  <si>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</si>
  <si>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</si>
  <si>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</si>
  <si>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</si>
  <si>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</si>
  <si>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</si>
  <si>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</si>
  <si>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</si>
  <si>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</si>
  <si>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</si>
  <si>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</si>
  <si>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</si>
  <si>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</si>
  <si>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</si>
  <si>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</si>
  <si>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</si>
  <si>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</si>
  <si>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</si>
  <si>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</si>
  <si>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</si>
  <si>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</si>
  <si>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</si>
  <si>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</si>
  <si>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</si>
  <si>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</si>
  <si>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</si>
  <si>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</si>
  <si>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</si>
  <si>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</si>
  <si>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</si>
  <si>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</si>
  <si>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</si>
  <si>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</si>
  <si>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</si>
  <si>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</si>
  <si>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</si>
  <si>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</si>
  <si>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</si>
  <si>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</si>
  <si>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</si>
  <si>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</si>
  <si>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</si>
  <si>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</si>
  <si>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</si>
  <si>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</si>
  <si>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</si>
  <si>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</si>
  <si>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</si>
  <si>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</si>
  <si>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</si>
  <si>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</si>
  <si>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</si>
  <si>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</si>
  <si>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</si>
  <si>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</si>
  <si>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</si>
  <si>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</si>
  <si>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</si>
  <si>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</si>
  <si>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</si>
  <si>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</si>
  <si>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</si>
  <si>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</si>
  <si>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</si>
  <si>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</si>
  <si>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</si>
  <si>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</si>
  <si>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</si>
  <si>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</si>
  <si>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</si>
  <si>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</si>
  <si>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</si>
  <si>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</si>
  <si>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</si>
  <si>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</si>
  <si>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</si>
  <si>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</si>
  <si>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</si>
  <si>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</si>
  <si>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</si>
  <si>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</si>
  <si>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</si>
  <si>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</si>
  <si>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</si>
  <si>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Fiona Twycross</t>
  </si>
  <si>
    <t>EXP0004110</t>
  </si>
  <si>
    <t>Flight- Belfast - Joint Committee/Employers side meeting/MMNB  (12/6-13/6/2018)</t>
  </si>
  <si>
    <t>Hotel - Belfast (12/6-13/6/2018)</t>
  </si>
  <si>
    <t>Bus to airport-Belfast</t>
  </si>
  <si>
    <t>Capita 22/02/19 - 28/02/19</t>
  </si>
  <si>
    <t xml:space="preserve">Train - East Croydon to Brighton - LGA Annual Fire Conference  </t>
  </si>
  <si>
    <t>Capita 01/03/19 - 07/03/19</t>
  </si>
  <si>
    <t>Train - Brighton to East Croydon - Conference</t>
  </si>
  <si>
    <t>Bus - London airport  Joint Committee/Employers side meeting/MMNB</t>
  </si>
  <si>
    <t>Hotel - Belfast  Joint Committee/Employers side meeting/MMNB</t>
  </si>
  <si>
    <t>Flight - London - Belfast - Joint Committee/Employers side meeting/MMNB</t>
  </si>
  <si>
    <t>Capita 10.5-16.5.19</t>
  </si>
  <si>
    <t>BT 174/18 SAP 1900044757 &amp; 18/19Capital Hotel booked</t>
  </si>
  <si>
    <t>Hotel - Stockholm - Attendance at the Counter Terrorism Preparedness and Social Resilience project board meeting (13/3-15/3/2019)</t>
  </si>
  <si>
    <t>Capita 29.3.19-4.4.19</t>
  </si>
  <si>
    <t>Train - London to York - Conference ( F Tywcross did not attend - partial refund received)</t>
  </si>
  <si>
    <t>Capita 21.6.19-4.7.19</t>
  </si>
  <si>
    <t>Train - Refund - London to York</t>
  </si>
  <si>
    <t>Capita 14.6.19-20.6.19</t>
  </si>
  <si>
    <t>Flight - London to Rotterdam - to attend Urban Resilience Summit</t>
  </si>
  <si>
    <t>Flight - Baggage - London to Rotterdam - to attend Urban Resilience Summit</t>
  </si>
  <si>
    <t>Eurostar - Rotterdam to London - to attend Urban Resilience Summit</t>
  </si>
  <si>
    <t>Taxi - Rotterdam Airport to Inntel Hotel, Rotterdam - to attend Urban Resilience Summit</t>
  </si>
  <si>
    <t>Capita 21.02.20 - 05.03.20</t>
  </si>
  <si>
    <t>Train - London to Blackpool North - conference attendance</t>
  </si>
  <si>
    <t>Train - Blackpool North to London - conference attendance</t>
  </si>
  <si>
    <t>Expenses for the financial year 2021-22</t>
  </si>
  <si>
    <t>CapitaRailMar</t>
  </si>
  <si>
    <t>Train-Newcastle to London-16/3/2022 - Attendance at LGA Fire Conference</t>
  </si>
  <si>
    <t>Expenses for the financial year 2022-23</t>
  </si>
  <si>
    <t>Agiito April</t>
  </si>
  <si>
    <t>Flight - London to Stockholm - 3/5/2022-6/5/2022 – Attendance at the Counter Terrorism Preparedness Network Conference</t>
  </si>
  <si>
    <t>HXP0000143</t>
  </si>
  <si>
    <t xml:space="preserve">Hotel - Stockholm - 3/5-5/5/2022- Attendance at the Counter Terrorism Preparedness Network Conference </t>
  </si>
  <si>
    <t>EXP0008116</t>
  </si>
  <si>
    <t>Dinner - Stockholm – Attendance at the Counter Terrorism Preparedness Network Conference</t>
  </si>
  <si>
    <t>EXP0008162</t>
  </si>
  <si>
    <t>Train - Stockholm airport to hotel– Attendance at the Counter Terrorism Preparedness Network Conference</t>
  </si>
  <si>
    <t>Agiito Jan 2023</t>
  </si>
  <si>
    <t>Flight - London to Bergen - 15/12 - 18/12/2022 - Meeting with Bergen City and Bergen University representatives in relation to the Societal Resilience and Coordinated Response project</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</si>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</sst>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theme="1"/>
      <name val="Arial"/>
      <family val="2"/>
    </font>
    <font>
      <sz val="14"/>
      <color rgb="FFFF0000"/>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53">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14" borderId="0" xfId="0" applyNumberFormat="1" applyFont="1" applyFill="1"/>
    <xf numFmtId="4" fontId="149" fillId="3" borderId="0" xfId="0" applyNumberFormat="1" applyFont="1" applyFill="1"/>
    <xf numFmtId="4" fontId="148" fillId="3" borderId="0" xfId="0" applyNumberFormat="1" applyFont="1" applyFill="1"/>
    <xf numFmtId="14" fontId="149" fillId="3" borderId="0" xfId="0" applyNumberFormat="1" applyFont="1" applyFill="1"/>
    <xf numFmtId="4" fontId="149" fillId="0" borderId="0" xfId="0" applyNumberFormat="1" applyFont="1"/>
    <xf numFmtId="0" fontId="149" fillId="14" borderId="0" xfId="0" applyFont="1" applyFill="1"/>
    <xf numFmtId="14" fontId="148" fillId="3" borderId="0" xfId="0" applyNumberFormat="1" applyFont="1" applyFill="1"/>
    <xf numFmtId="4" fontId="148" fillId="0" borderId="0" xfId="0" applyNumberFormat="1" applyFont="1"/>
    <xf numFmtId="15" fontId="149" fillId="3" borderId="0" xfId="0" applyNumberFormat="1"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center" wrapText="1"/>
    </xf>
    <xf numFmtId="14" fontId="148" fillId="3" borderId="0" xfId="58" applyNumberFormat="1" applyFont="1" applyFill="1" applyAlignment="1">
      <alignment horizontal="left" wrapText="1"/>
    </xf>
    <xf numFmtId="4" fontId="148" fillId="3" borderId="0" xfId="58" applyNumberFormat="1" applyFont="1" applyFill="1" applyAlignment="1">
      <alignment horizontal="left" wrapText="1"/>
    </xf>
    <xf numFmtId="0" fontId="149" fillId="3" borderId="0" xfId="0" applyFont="1" applyFill="1"/>
    <xf numFmtId="4" fontId="149" fillId="3" borderId="0" xfId="0" applyNumberFormat="1" applyFont="1" applyFill="1" applyAlignment="1">
      <alignment wrapText="1"/>
    </xf>
    <xf numFmtId="14" fontId="149" fillId="3" borderId="0" xfId="0" applyNumberFormat="1" applyFont="1" applyFill="1" applyAlignment="1">
      <alignment horizontal="left" wrapText="1"/>
    </xf>
    <xf numFmtId="165" fontId="149" fillId="3" borderId="0" xfId="0" applyNumberFormat="1" applyFont="1" applyFill="1"/>
    <xf numFmtId="4" fontId="149" fillId="3" borderId="0" xfId="58" applyNumberFormat="1" applyFont="1" applyFill="1" applyAlignment="1">
      <alignment horizontal="left" wrapText="1"/>
    </xf>
    <xf numFmtId="14" fontId="149" fillId="3" borderId="0" xfId="0" applyNumberFormat="1" applyFont="1" applyFill="1" applyAlignment="1">
      <alignment horizontal="left"/>
    </xf>
    <xf numFmtId="4" fontId="149" fillId="3" borderId="0" xfId="0" applyNumberFormat="1" applyFont="1" applyFill="1" applyAlignment="1">
      <alignment vertical="center"/>
    </xf>
    <xf numFmtId="4" fontId="149" fillId="3" borderId="0" xfId="0" quotePrefix="1" applyNumberFormat="1" applyFont="1" applyFill="1"/>
    <xf numFmtId="4" fontId="149" fillId="3" borderId="0" xfId="58" applyNumberFormat="1" applyFont="1" applyFill="1" applyAlignment="1">
      <alignment horizontal="left"/>
    </xf>
    <xf numFmtId="4" fontId="149" fillId="3" borderId="0" xfId="58" applyNumberFormat="1" applyFont="1" applyFill="1" applyAlignment="1">
      <alignment horizontal="right" wrapText="1"/>
    </xf>
    <xf numFmtId="4" fontId="148" fillId="3" borderId="1" xfId="58" applyNumberFormat="1" applyFont="1" applyFill="1" applyBorder="1" applyAlignment="1">
      <alignment horizontal="right" wrapText="1"/>
    </xf>
    <xf numFmtId="0" fontId="149" fillId="0" borderId="0" xfId="0" applyFont="1"/>
    <xf numFmtId="4" fontId="148" fillId="19" borderId="0" xfId="0" applyNumberFormat="1" applyFont="1" applyFill="1"/>
    <xf numFmtId="0" fontId="149" fillId="19" borderId="0" xfId="0" applyFont="1" applyFill="1"/>
    <xf numFmtId="4" fontId="148" fillId="6" borderId="0" xfId="0" applyNumberFormat="1" applyFont="1" applyFill="1"/>
    <xf numFmtId="14" fontId="149" fillId="6" borderId="0" xfId="0" applyNumberFormat="1" applyFont="1" applyFill="1" applyAlignment="1">
      <alignment horizontal="left" wrapText="1"/>
    </xf>
    <xf numFmtId="4" fontId="148" fillId="115" borderId="0" xfId="0" quotePrefix="1" applyNumberFormat="1" applyFont="1" applyFill="1"/>
    <xf numFmtId="4" fontId="148" fillId="116" borderId="0" xfId="0" applyNumberFormat="1" applyFont="1" applyFill="1"/>
    <xf numFmtId="0" fontId="149" fillId="116" borderId="0" xfId="0" applyFont="1" applyFill="1"/>
    <xf numFmtId="4" fontId="148" fillId="118" borderId="0" xfId="0" applyNumberFormat="1" applyFont="1" applyFill="1"/>
    <xf numFmtId="4" fontId="149" fillId="3" borderId="0" xfId="0" applyNumberFormat="1" applyFont="1" applyFill="1" applyAlignment="1">
      <alignment horizontal="left"/>
    </xf>
    <xf numFmtId="4" fontId="149" fillId="0" borderId="0" xfId="0" applyNumberFormat="1" applyFont="1" applyAlignment="1">
      <alignment wrapText="1"/>
    </xf>
    <xf numFmtId="3" fontId="149" fillId="0" borderId="0" xfId="0" applyNumberFormat="1" applyFont="1"/>
    <xf numFmtId="0" fontId="149" fillId="118"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4" fontId="150" fillId="3" borderId="0" xfId="0" applyNumberFormat="1" applyFont="1" applyFill="1" applyAlignment="1">
      <alignment horizontal="left" wrapText="1"/>
    </xf>
    <xf numFmtId="2" fontId="149" fillId="3" borderId="0" xfId="0" applyNumberFormat="1" applyFont="1" applyFill="1"/>
    <xf numFmtId="4" fontId="149" fillId="3" borderId="0" xfId="0" applyNumberFormat="1" applyFont="1" applyFill="1" applyAlignment="1">
      <alignment horizontal="left" wrapText="1"/>
    </xf>
    <xf numFmtId="4" fontId="148" fillId="114" borderId="0" xfId="0" applyNumberFormat="1" applyFont="1" applyFill="1"/>
    <xf numFmtId="0" fontId="149" fillId="114" borderId="0" xfId="0" applyFont="1" applyFill="1"/>
    <xf numFmtId="4" fontId="151" fillId="0" borderId="0" xfId="0" applyNumberFormat="1" applyFont="1"/>
    <xf numFmtId="0" fontId="150" fillId="0" borderId="0" xfId="0" applyFont="1"/>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346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46" t="s">
        <v>306</v>
      </c>
      <c r="B6" s="546"/>
      <c r="C6" s="546"/>
      <c r="D6" s="546"/>
      <c r="E6" s="546"/>
      <c r="F6" s="546"/>
      <c r="G6" s="546"/>
      <c r="H6" s="546"/>
      <c r="I6" s="546"/>
      <c r="J6" s="546"/>
      <c r="K6" s="546"/>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347</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348</v>
      </c>
      <c r="J10" s="50">
        <v>43012</v>
      </c>
      <c r="K10" s="8" t="s">
        <v>349</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339</v>
      </c>
      <c r="J11" s="50">
        <v>43030</v>
      </c>
      <c r="K11" s="8" t="s">
        <v>350</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351</v>
      </c>
      <c r="J12" s="50">
        <v>43031</v>
      </c>
      <c r="K12" s="8" t="s">
        <v>352</v>
      </c>
      <c r="L12" s="300" t="s">
        <v>353</v>
      </c>
      <c r="M12" s="4"/>
    </row>
    <row r="13" spans="1:27" s="41" customFormat="1" ht="30" hidden="1" customHeight="1">
      <c r="A13" s="44"/>
      <c r="B13" s="44"/>
      <c r="C13" s="44"/>
      <c r="D13" s="44"/>
      <c r="E13" s="44">
        <v>15.45</v>
      </c>
      <c r="F13" s="44"/>
      <c r="G13" s="108">
        <f t="shared" si="0"/>
        <v>15.45</v>
      </c>
      <c r="H13" s="4"/>
      <c r="I13" s="238" t="s">
        <v>351</v>
      </c>
      <c r="J13" s="50">
        <v>43027</v>
      </c>
      <c r="K13" s="8" t="s">
        <v>354</v>
      </c>
      <c r="L13" s="300" t="s">
        <v>353</v>
      </c>
      <c r="M13" s="4"/>
    </row>
    <row r="14" spans="1:27" s="41" customFormat="1" ht="30" hidden="1" customHeight="1">
      <c r="A14" s="44"/>
      <c r="B14" s="44"/>
      <c r="C14" s="44"/>
      <c r="D14" s="44"/>
      <c r="E14" s="44">
        <v>175.88</v>
      </c>
      <c r="F14" s="44"/>
      <c r="G14" s="108">
        <f t="shared" si="0"/>
        <v>175.88</v>
      </c>
      <c r="H14" s="4"/>
      <c r="I14" s="238" t="s">
        <v>351</v>
      </c>
      <c r="J14" s="50">
        <v>43034</v>
      </c>
      <c r="K14" s="8" t="s">
        <v>355</v>
      </c>
      <c r="L14" s="300" t="s">
        <v>353</v>
      </c>
      <c r="M14" s="4"/>
    </row>
    <row r="15" spans="1:27" s="41" customFormat="1" ht="30" hidden="1" customHeight="1">
      <c r="A15" s="44"/>
      <c r="B15" s="44"/>
      <c r="C15" s="44"/>
      <c r="D15" s="44"/>
      <c r="E15" s="44">
        <v>106.6</v>
      </c>
      <c r="F15" s="44"/>
      <c r="G15" s="108">
        <f t="shared" si="0"/>
        <v>106.6</v>
      </c>
      <c r="H15" s="4"/>
      <c r="I15" s="238" t="s">
        <v>351</v>
      </c>
      <c r="J15" s="50">
        <v>43039</v>
      </c>
      <c r="K15" s="8" t="s">
        <v>356</v>
      </c>
      <c r="L15" s="300" t="s">
        <v>353</v>
      </c>
      <c r="M15" s="4"/>
    </row>
    <row r="16" spans="1:27" s="41" customFormat="1" ht="30" hidden="1" customHeight="1">
      <c r="A16" s="44"/>
      <c r="B16" s="44"/>
      <c r="C16" s="44"/>
      <c r="D16" s="44">
        <v>125.88</v>
      </c>
      <c r="E16" s="44"/>
      <c r="F16" s="44"/>
      <c r="G16" s="108">
        <f t="shared" si="0"/>
        <v>125.88</v>
      </c>
      <c r="H16" s="4"/>
      <c r="I16" s="238" t="s">
        <v>357</v>
      </c>
      <c r="J16" s="50">
        <v>43076</v>
      </c>
      <c r="K16" s="8" t="s">
        <v>358</v>
      </c>
      <c r="L16" s="300" t="s">
        <v>359</v>
      </c>
      <c r="M16" s="4"/>
      <c r="N16" s="250"/>
    </row>
    <row r="17" spans="1:27" s="41" customFormat="1" ht="30" hidden="1" customHeight="1">
      <c r="A17" s="44"/>
      <c r="B17" s="44"/>
      <c r="C17" s="44"/>
      <c r="D17" s="44">
        <f>2007.18/14</f>
        <v>143.37</v>
      </c>
      <c r="E17" s="44"/>
      <c r="F17" s="44"/>
      <c r="G17" s="108">
        <f t="shared" si="0"/>
        <v>143.37</v>
      </c>
      <c r="H17" s="4"/>
      <c r="I17" s="238" t="s">
        <v>360</v>
      </c>
      <c r="J17" s="50">
        <v>43071</v>
      </c>
      <c r="K17" s="8" t="s">
        <v>361</v>
      </c>
      <c r="L17" s="300" t="s">
        <v>359</v>
      </c>
      <c r="M17" s="4"/>
      <c r="N17" s="301" t="s">
        <v>362</v>
      </c>
    </row>
    <row r="18" spans="1:27" s="41" customFormat="1" ht="30" hidden="1" customHeight="1">
      <c r="A18" s="44"/>
      <c r="B18" s="44"/>
      <c r="C18" s="44"/>
      <c r="D18" s="44"/>
      <c r="E18" s="44">
        <f>270720/83.301793/18*2</f>
        <v>361.09666931178776</v>
      </c>
      <c r="F18" s="44"/>
      <c r="G18" s="108">
        <f t="shared" si="0"/>
        <v>361.09666931178776</v>
      </c>
      <c r="H18" s="4"/>
      <c r="I18" s="238" t="s">
        <v>360</v>
      </c>
      <c r="J18" s="50">
        <v>43071</v>
      </c>
      <c r="K18" s="8" t="s">
        <v>363</v>
      </c>
      <c r="L18" s="300" t="s">
        <v>359</v>
      </c>
      <c r="M18" s="4"/>
      <c r="N18" s="302" t="s">
        <v>364</v>
      </c>
    </row>
    <row r="19" spans="1:27" s="41" customFormat="1" ht="30" hidden="1" customHeight="1">
      <c r="A19" s="44"/>
      <c r="B19" s="44"/>
      <c r="C19" s="44"/>
      <c r="D19" s="44"/>
      <c r="E19" s="44">
        <f>28000/84.101763/8+28000/83.412774/8</f>
        <v>83.576250101492519</v>
      </c>
      <c r="F19" s="44"/>
      <c r="G19" s="108">
        <f t="shared" si="0"/>
        <v>83.576250101492519</v>
      </c>
      <c r="H19" s="4"/>
      <c r="I19" s="238" t="s">
        <v>360</v>
      </c>
      <c r="J19" s="50">
        <v>43074</v>
      </c>
      <c r="K19" s="8" t="s">
        <v>365</v>
      </c>
      <c r="L19" s="300" t="s">
        <v>359</v>
      </c>
      <c r="M19" s="4"/>
      <c r="N19" s="302" t="s">
        <v>366</v>
      </c>
    </row>
    <row r="20" spans="1:27" s="41" customFormat="1" ht="30" hidden="1" customHeight="1">
      <c r="A20" s="44"/>
      <c r="B20" s="44"/>
      <c r="C20" s="44"/>
      <c r="D20" s="44"/>
      <c r="E20" s="44">
        <v>-167.52</v>
      </c>
      <c r="F20" s="44"/>
      <c r="G20" s="108">
        <f t="shared" si="0"/>
        <v>-167.52</v>
      </c>
      <c r="H20" s="4"/>
      <c r="I20" s="238" t="s">
        <v>367</v>
      </c>
      <c r="J20" s="50">
        <v>43049</v>
      </c>
      <c r="K20" s="8" t="s">
        <v>368</v>
      </c>
      <c r="L20" s="300" t="s">
        <v>359</v>
      </c>
      <c r="M20" s="4"/>
    </row>
    <row r="21" spans="1:27" s="41" customFormat="1" ht="30" hidden="1" customHeight="1">
      <c r="A21" s="44"/>
      <c r="B21" s="44"/>
      <c r="C21" s="44"/>
      <c r="D21" s="44"/>
      <c r="E21" s="44">
        <f>103.11/4</f>
        <v>25.7775</v>
      </c>
      <c r="F21" s="44"/>
      <c r="G21" s="108">
        <f t="shared" si="0"/>
        <v>25.7775</v>
      </c>
      <c r="H21" s="4"/>
      <c r="I21" s="238" t="s">
        <v>369</v>
      </c>
      <c r="J21" s="50">
        <v>76042</v>
      </c>
      <c r="K21" s="8" t="s">
        <v>370</v>
      </c>
      <c r="L21" s="300" t="s">
        <v>371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369</v>
      </c>
      <c r="J22" s="50">
        <v>43169</v>
      </c>
      <c r="K22" s="8" t="s">
        <v>370</v>
      </c>
      <c r="L22" s="300" t="s">
        <v>371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369</v>
      </c>
      <c r="J23" s="50">
        <v>43169</v>
      </c>
      <c r="K23" s="8" t="s">
        <v>370</v>
      </c>
      <c r="L23" s="300" t="s">
        <v>371</v>
      </c>
      <c r="M23" s="4"/>
      <c r="N23" s="290"/>
      <c r="O23" s="4"/>
      <c r="P23" s="134"/>
      <c r="Q23" s="4"/>
      <c r="R23" s="4"/>
      <c r="S23" s="4"/>
      <c r="T23" s="4"/>
    </row>
    <row r="24" spans="1:27" s="5" customFormat="1" ht="28.5" hidden="1" customHeight="1">
      <c r="D24" s="5">
        <v>996.51</v>
      </c>
      <c r="G24" s="108">
        <f>SUM(A24:E24)</f>
        <v>996.51</v>
      </c>
      <c r="I24" s="241">
        <v>3100976046</v>
      </c>
      <c r="J24" s="50">
        <v>43169</v>
      </c>
      <c r="K24" s="8" t="s">
        <v>372</v>
      </c>
      <c r="L24" s="300" t="s">
        <v>371</v>
      </c>
    </row>
    <row r="25" spans="1:27" s="41" customFormat="1" ht="30" hidden="1" customHeight="1">
      <c r="A25" s="44"/>
      <c r="B25" s="44"/>
      <c r="C25" s="44"/>
      <c r="D25" s="44"/>
      <c r="E25" s="44">
        <f>560.73/3</f>
        <v>186.91</v>
      </c>
      <c r="F25" s="44"/>
      <c r="G25" s="108">
        <f>SUM(A25:E25)</f>
        <v>186.91</v>
      </c>
      <c r="H25" s="4"/>
      <c r="I25" s="238" t="s">
        <v>367</v>
      </c>
      <c r="J25" s="50">
        <v>43169</v>
      </c>
      <c r="K25" s="8" t="s">
        <v>373</v>
      </c>
      <c r="L25" s="300" t="s">
        <v>371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346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46" t="s">
        <v>306</v>
      </c>
      <c r="B35" s="546"/>
      <c r="C35" s="546"/>
      <c r="D35" s="546"/>
      <c r="E35" s="546"/>
      <c r="F35" s="546"/>
      <c r="G35" s="546"/>
      <c r="H35" s="546"/>
      <c r="I35" s="546"/>
      <c r="J35" s="546"/>
      <c r="K35" s="546"/>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375</v>
      </c>
      <c r="J39" s="50">
        <v>43375</v>
      </c>
      <c r="K39" s="4" t="s">
        <v>376</v>
      </c>
      <c r="L39" s="161"/>
    </row>
    <row r="40" spans="1:256" ht="27" hidden="1" customHeight="1">
      <c r="A40" s="194"/>
      <c r="B40" s="194"/>
      <c r="C40" s="194"/>
      <c r="D40" s="194">
        <f>244.5</f>
        <v>244.5</v>
      </c>
      <c r="E40" s="194"/>
      <c r="F40" s="194"/>
      <c r="G40" s="2">
        <f t="shared" ref="G40:G41" si="5">SUM(A40:E40)</f>
        <v>244.5</v>
      </c>
      <c r="H40" s="4"/>
      <c r="I40" s="4" t="s">
        <v>377</v>
      </c>
      <c r="J40" s="50">
        <v>43399</v>
      </c>
      <c r="K40" s="287" t="s">
        <v>378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379</v>
      </c>
      <c r="J43" s="50">
        <v>43416</v>
      </c>
      <c r="K43" s="287" t="s">
        <v>380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379</v>
      </c>
      <c r="J44" s="50">
        <v>43417</v>
      </c>
      <c r="K44" s="287" t="s">
        <v>381</v>
      </c>
      <c r="M44" s="4"/>
      <c r="N44" s="246"/>
      <c r="O44" s="250"/>
      <c r="Q44" s="250"/>
    </row>
    <row r="45" spans="1:256" s="41" customFormat="1" ht="22.5" hidden="1" customHeight="1">
      <c r="A45" s="44"/>
      <c r="B45" s="44"/>
      <c r="C45" s="44"/>
      <c r="D45" s="44">
        <v>9.8000000000000007</v>
      </c>
      <c r="E45" s="44"/>
      <c r="F45" s="44"/>
      <c r="G45" s="108">
        <f t="shared" si="8"/>
        <v>9.8000000000000007</v>
      </c>
      <c r="H45" s="4"/>
      <c r="I45" s="4" t="s">
        <v>382</v>
      </c>
      <c r="J45" s="50">
        <v>43443</v>
      </c>
      <c r="K45" s="287" t="s">
        <v>383</v>
      </c>
      <c r="M45" s="250" t="s">
        <v>384</v>
      </c>
      <c r="N45" s="246"/>
      <c r="O45" s="250"/>
      <c r="Q45" s="250"/>
    </row>
    <row r="46" spans="1:256" s="41" customFormat="1" ht="22.5" hidden="1" customHeight="1">
      <c r="A46" s="44"/>
      <c r="B46" s="44"/>
      <c r="C46" s="44"/>
      <c r="D46" s="44">
        <v>53.3</v>
      </c>
      <c r="E46" s="44"/>
      <c r="F46" s="44"/>
      <c r="G46" s="108">
        <f t="shared" si="8"/>
        <v>53.3</v>
      </c>
      <c r="H46" s="4"/>
      <c r="I46" s="4" t="s">
        <v>382</v>
      </c>
      <c r="J46" s="50">
        <v>43375</v>
      </c>
      <c r="K46" s="287" t="s">
        <v>385</v>
      </c>
      <c r="M46" s="250" t="s">
        <v>384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386</v>
      </c>
      <c r="J47" s="50">
        <v>43415</v>
      </c>
      <c r="K47" s="287" t="s">
        <v>387</v>
      </c>
      <c r="L47" s="250"/>
      <c r="M47" s="250" t="s">
        <v>384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388</v>
      </c>
      <c r="J48" s="50">
        <v>43416</v>
      </c>
      <c r="K48" s="287" t="s">
        <v>389</v>
      </c>
      <c r="L48" s="250" t="s">
        <v>384</v>
      </c>
      <c r="M48" s="250" t="s">
        <v>384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390</v>
      </c>
      <c r="J49" s="50">
        <v>43415</v>
      </c>
      <c r="K49" s="287" t="s">
        <v>391</v>
      </c>
      <c r="L49" s="250" t="s">
        <v>384</v>
      </c>
      <c r="M49" s="250" t="s">
        <v>384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392</v>
      </c>
      <c r="J50" s="50">
        <v>43440</v>
      </c>
      <c r="K50" s="287" t="s">
        <v>393</v>
      </c>
      <c r="L50" s="250"/>
      <c r="M50" s="250" t="s">
        <v>384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346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46" t="s">
        <v>306</v>
      </c>
      <c r="B59" s="546"/>
      <c r="C59" s="546"/>
      <c r="D59" s="546"/>
      <c r="E59" s="546"/>
      <c r="F59" s="546"/>
      <c r="G59" s="546"/>
      <c r="H59" s="546"/>
      <c r="I59" s="546"/>
      <c r="J59" s="546"/>
      <c r="K59" s="546"/>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394</v>
      </c>
      <c r="J62" s="50">
        <v>43708</v>
      </c>
      <c r="K62" s="287" t="s">
        <v>395</v>
      </c>
      <c r="N62" s="8"/>
      <c r="P62" s="134"/>
    </row>
    <row r="63" spans="1:256" s="4" customFormat="1" ht="13.15" hidden="1">
      <c r="A63" s="194"/>
      <c r="B63" s="194"/>
      <c r="C63" s="194"/>
      <c r="D63" s="194">
        <v>121</v>
      </c>
      <c r="E63" s="194"/>
      <c r="F63" s="194"/>
      <c r="G63" s="2">
        <f t="shared" si="12"/>
        <v>121</v>
      </c>
      <c r="I63" s="240" t="s">
        <v>394</v>
      </c>
      <c r="J63" s="50">
        <v>43708</v>
      </c>
      <c r="K63" s="287" t="s">
        <v>396</v>
      </c>
      <c r="L63" s="250"/>
      <c r="Q63" s="250"/>
    </row>
    <row r="64" spans="1:256" s="4" customFormat="1" ht="11.25" hidden="1" customHeight="1">
      <c r="D64" s="4">
        <f>398.13/7</f>
        <v>56.875714285714288</v>
      </c>
      <c r="G64" s="2">
        <f t="shared" si="12"/>
        <v>56.875714285714288</v>
      </c>
      <c r="I64" s="240" t="s">
        <v>397</v>
      </c>
      <c r="J64" s="50">
        <v>43709</v>
      </c>
      <c r="K64" s="8" t="s">
        <v>398</v>
      </c>
      <c r="N64" s="8"/>
      <c r="P64" s="134"/>
    </row>
    <row r="65" spans="1:18" s="4" customFormat="1" ht="13.15" hidden="1">
      <c r="A65" s="194"/>
      <c r="B65" s="194"/>
      <c r="C65" s="194"/>
      <c r="E65" s="194">
        <f>48.02/7</f>
        <v>6.86</v>
      </c>
      <c r="F65" s="194"/>
      <c r="G65" s="2">
        <f t="shared" si="12"/>
        <v>6.86</v>
      </c>
      <c r="I65" s="240" t="s">
        <v>397</v>
      </c>
      <c r="J65" s="50">
        <v>43709</v>
      </c>
      <c r="K65" s="8"/>
      <c r="L65" s="250"/>
      <c r="Q65" s="250"/>
    </row>
    <row r="66" spans="1:18" s="4" customFormat="1" ht="11.25" hidden="1" customHeight="1">
      <c r="E66" s="4">
        <f>58.65/4</f>
        <v>14.6625</v>
      </c>
      <c r="G66" s="2">
        <f t="shared" si="12"/>
        <v>14.6625</v>
      </c>
      <c r="I66" s="240" t="s">
        <v>397</v>
      </c>
      <c r="J66" s="50">
        <v>43710</v>
      </c>
      <c r="K66" s="8" t="s">
        <v>399</v>
      </c>
      <c r="N66" s="8"/>
      <c r="P66" s="134"/>
    </row>
    <row r="67" spans="1:18" s="4" customFormat="1" ht="13.15" hidden="1">
      <c r="D67" s="4">
        <f>850.06/4</f>
        <v>212.51499999999999</v>
      </c>
      <c r="G67" s="2">
        <f t="shared" si="12"/>
        <v>212.51499999999999</v>
      </c>
      <c r="I67" s="240" t="s">
        <v>394</v>
      </c>
      <c r="J67" s="50">
        <v>43710</v>
      </c>
      <c r="K67" s="287" t="s">
        <v>400</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401</v>
      </c>
      <c r="J69" s="50">
        <v>43856</v>
      </c>
      <c r="K69" s="287" t="s">
        <v>345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402</v>
      </c>
      <c r="J71" s="50">
        <v>43919</v>
      </c>
      <c r="K71" s="270" t="s">
        <v>403</v>
      </c>
      <c r="N71" s="8"/>
      <c r="P71" s="134"/>
      <c r="R71" s="4" t="s">
        <v>404</v>
      </c>
    </row>
    <row r="72" spans="1:18" s="4" customFormat="1" ht="25.9" hidden="1">
      <c r="D72" s="4">
        <v>-1036.17</v>
      </c>
      <c r="G72" s="271">
        <f t="shared" si="12"/>
        <v>-1036.17</v>
      </c>
      <c r="I72" s="240" t="s">
        <v>405</v>
      </c>
      <c r="J72" s="50">
        <v>43919</v>
      </c>
      <c r="K72" s="270" t="s">
        <v>406</v>
      </c>
      <c r="N72" s="8"/>
      <c r="P72" s="134"/>
      <c r="R72" s="4" t="s">
        <v>404</v>
      </c>
    </row>
    <row r="73" spans="1:18" s="4" customFormat="1" ht="13.15" hidden="1">
      <c r="C73" s="4">
        <v>13.95</v>
      </c>
      <c r="G73" s="271">
        <f t="shared" si="12"/>
        <v>13.95</v>
      </c>
      <c r="I73" s="240" t="s">
        <v>407</v>
      </c>
      <c r="J73" s="50">
        <v>43732</v>
      </c>
      <c r="K73" s="270" t="s">
        <v>408</v>
      </c>
      <c r="N73" s="8"/>
      <c r="P73" s="134"/>
    </row>
    <row r="74" spans="1:18" s="4" customFormat="1" ht="13.15" hidden="1">
      <c r="E74" s="4">
        <v>258</v>
      </c>
      <c r="G74" s="271">
        <f>SUM(A74:E74)</f>
        <v>258</v>
      </c>
      <c r="I74" s="240" t="s">
        <v>409</v>
      </c>
      <c r="J74" s="50">
        <v>43866</v>
      </c>
      <c r="K74" s="282" t="s">
        <v>410</v>
      </c>
      <c r="N74" s="8"/>
      <c r="P74" s="134"/>
    </row>
    <row r="75" spans="1:18" s="4" customFormat="1" ht="13.15" hidden="1">
      <c r="D75" s="4">
        <v>68.5</v>
      </c>
      <c r="G75" s="271">
        <f>SUM(A75:E75)</f>
        <v>68.5</v>
      </c>
      <c r="I75" s="240" t="s">
        <v>409</v>
      </c>
      <c r="J75" s="50">
        <v>43866</v>
      </c>
      <c r="K75" s="270" t="s">
        <v>411</v>
      </c>
      <c r="N75" s="8"/>
      <c r="P75" s="134"/>
    </row>
    <row r="76" spans="1:18" s="4" customFormat="1" ht="13.15" hidden="1">
      <c r="D76" s="4">
        <v>234</v>
      </c>
      <c r="G76" s="271">
        <f>SUM(A76:E76)</f>
        <v>234</v>
      </c>
      <c r="I76" s="240" t="s">
        <v>412</v>
      </c>
      <c r="J76" s="50">
        <v>43879</v>
      </c>
      <c r="K76" s="270" t="s">
        <v>413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346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46" t="s">
        <v>306</v>
      </c>
      <c r="B85" s="546"/>
      <c r="C85" s="546"/>
      <c r="D85" s="546"/>
      <c r="E85" s="546"/>
      <c r="F85" s="546"/>
      <c r="G85" s="546"/>
      <c r="H85" s="546"/>
      <c r="I85" s="546"/>
      <c r="J85" s="546"/>
      <c r="K85" s="546"/>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414</v>
      </c>
      <c r="B1" s="100"/>
      <c r="C1" s="100"/>
      <c r="D1" s="100"/>
      <c r="E1" s="100"/>
      <c r="G1" s="2"/>
      <c r="J1" s="10"/>
      <c r="M1" s="80" t="s">
        <v>300</v>
      </c>
      <c r="Q1" s="107"/>
    </row>
    <row r="2" spans="1:43" s="2" customFormat="1" ht="13.5" hidden="1" customHeight="1">
      <c r="A2" s="102" t="s">
        <v>415</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46" t="s">
        <v>306</v>
      </c>
      <c r="B6" s="546"/>
      <c r="C6" s="546"/>
      <c r="D6" s="546"/>
      <c r="E6" s="546"/>
      <c r="F6" s="546"/>
      <c r="G6" s="546"/>
      <c r="H6" s="546"/>
      <c r="I6" s="546"/>
      <c r="J6" s="546"/>
      <c r="K6" s="546"/>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416</v>
      </c>
      <c r="J9" s="10">
        <v>43002</v>
      </c>
      <c r="K9" s="4" t="s">
        <v>417</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339</v>
      </c>
      <c r="J10" s="10">
        <v>43001</v>
      </c>
      <c r="K10" s="4" t="s">
        <v>338</v>
      </c>
      <c r="L10" s="4"/>
      <c r="M10" s="80"/>
      <c r="N10" s="4"/>
      <c r="O10" s="120" t="s">
        <v>315</v>
      </c>
      <c r="P10" s="4"/>
    </row>
    <row r="11" spans="1:43" s="18" customFormat="1" ht="30" hidden="1" customHeight="1">
      <c r="A11" s="44"/>
      <c r="B11" s="44"/>
      <c r="C11" s="44"/>
      <c r="D11" s="44"/>
      <c r="E11" s="44">
        <v>290</v>
      </c>
      <c r="F11" s="44"/>
      <c r="G11" s="108">
        <f t="shared" si="0"/>
        <v>290</v>
      </c>
      <c r="H11" s="4"/>
      <c r="I11" s="4" t="s">
        <v>339</v>
      </c>
      <c r="J11" s="10">
        <v>43009</v>
      </c>
      <c r="K11" s="4" t="s">
        <v>418</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419</v>
      </c>
      <c r="J12" s="10">
        <v>43009</v>
      </c>
      <c r="K12" s="4" t="s">
        <v>420</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421</v>
      </c>
      <c r="L13" s="41"/>
      <c r="M13" s="81"/>
      <c r="N13" s="74"/>
      <c r="O13" s="126" t="s">
        <v>353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422</v>
      </c>
      <c r="L14" s="64"/>
      <c r="M14" s="64"/>
      <c r="N14" s="64"/>
      <c r="O14" s="157" t="s">
        <v>371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414</v>
      </c>
      <c r="B18" s="158"/>
      <c r="C18" s="158"/>
      <c r="D18" s="158"/>
      <c r="E18" s="158"/>
      <c r="G18" s="2"/>
      <c r="J18" s="10"/>
      <c r="M18" s="80" t="s">
        <v>300</v>
      </c>
      <c r="Q18" s="107"/>
    </row>
    <row r="19" spans="1:17" s="2" customFormat="1" ht="13.5" hidden="1" customHeight="1">
      <c r="A19" s="159" t="s">
        <v>415</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46" t="s">
        <v>306</v>
      </c>
      <c r="B23" s="546"/>
      <c r="C23" s="546"/>
      <c r="D23" s="546"/>
      <c r="E23" s="546"/>
      <c r="F23" s="546"/>
      <c r="G23" s="546"/>
      <c r="H23" s="546"/>
      <c r="I23" s="546"/>
      <c r="J23" s="546"/>
      <c r="K23" s="546"/>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423</v>
      </c>
      <c r="M26" s="81"/>
      <c r="O26" s="120" t="s">
        <v>424</v>
      </c>
      <c r="Q26" s="126" t="s">
        <v>425</v>
      </c>
    </row>
    <row r="27" spans="1:17" s="41" customFormat="1" ht="28.5" hidden="1" customHeight="1">
      <c r="A27" s="44"/>
      <c r="B27" s="44"/>
      <c r="C27" s="44"/>
      <c r="D27" s="44"/>
      <c r="E27" s="44">
        <v>561.04999999999995</v>
      </c>
      <c r="F27" s="44"/>
      <c r="G27" s="108">
        <f t="shared" si="1"/>
        <v>561.04999999999995</v>
      </c>
      <c r="H27" s="4"/>
      <c r="I27" s="4" t="s">
        <v>426</v>
      </c>
      <c r="J27" s="10">
        <v>43211</v>
      </c>
      <c r="K27" s="8" t="s">
        <v>427</v>
      </c>
      <c r="M27" s="81"/>
      <c r="N27" s="74"/>
      <c r="O27" s="120" t="s">
        <v>424</v>
      </c>
      <c r="Q27" s="126" t="s">
        <v>425</v>
      </c>
    </row>
    <row r="28" spans="1:17" s="4" customFormat="1" ht="28.5" hidden="1" customHeight="1">
      <c r="A28" s="63"/>
      <c r="B28" s="63"/>
      <c r="C28" s="63"/>
      <c r="D28" s="44">
        <v>227.7</v>
      </c>
      <c r="E28" s="44"/>
      <c r="F28" s="62"/>
      <c r="G28" s="146">
        <f t="shared" si="1"/>
        <v>227.7</v>
      </c>
      <c r="I28" s="75">
        <v>5109323359</v>
      </c>
      <c r="J28" s="10">
        <v>43216</v>
      </c>
      <c r="K28" s="8" t="s">
        <v>428</v>
      </c>
      <c r="M28" s="80"/>
      <c r="O28" s="120" t="s">
        <v>424</v>
      </c>
      <c r="Q28" s="126" t="s">
        <v>425</v>
      </c>
    </row>
    <row r="29" spans="1:17" s="41" customFormat="1" ht="28.5" hidden="1" customHeight="1">
      <c r="A29" s="44"/>
      <c r="B29" s="44"/>
      <c r="C29" s="44"/>
      <c r="E29" s="44">
        <f>43.73/3</f>
        <v>14.576666666666666</v>
      </c>
      <c r="F29" s="44"/>
      <c r="G29" s="108">
        <f t="shared" si="1"/>
        <v>14.576666666666666</v>
      </c>
      <c r="H29" s="4"/>
      <c r="I29" s="4" t="s">
        <v>426</v>
      </c>
      <c r="J29" s="10">
        <v>43214</v>
      </c>
      <c r="K29" s="8" t="s">
        <v>429</v>
      </c>
      <c r="M29" s="81"/>
      <c r="N29" s="74"/>
      <c r="O29" s="120" t="s">
        <v>424</v>
      </c>
      <c r="Q29" s="126" t="s">
        <v>425</v>
      </c>
    </row>
    <row r="30" spans="1:17" s="41" customFormat="1" ht="28.5" hidden="1" customHeight="1">
      <c r="A30" s="44"/>
      <c r="B30" s="44"/>
      <c r="C30" s="44"/>
      <c r="D30" s="44"/>
      <c r="E30" s="44">
        <f>1204.94/3</f>
        <v>401.6466666666667</v>
      </c>
      <c r="F30" s="44"/>
      <c r="G30" s="108">
        <f t="shared" si="1"/>
        <v>401.6466666666667</v>
      </c>
      <c r="H30" s="4"/>
      <c r="I30" s="4" t="s">
        <v>426</v>
      </c>
      <c r="J30" s="10">
        <v>43214</v>
      </c>
      <c r="K30" s="8" t="s">
        <v>430</v>
      </c>
      <c r="M30" s="81"/>
      <c r="N30" s="74"/>
      <c r="O30" s="120" t="s">
        <v>424</v>
      </c>
      <c r="Q30" s="126" t="s">
        <v>425</v>
      </c>
    </row>
    <row r="31" spans="1:17" s="41" customFormat="1" ht="28.5" hidden="1" customHeight="1">
      <c r="A31" s="44"/>
      <c r="B31" s="44"/>
      <c r="C31" s="44"/>
      <c r="D31" s="44"/>
      <c r="E31" s="44">
        <f>840.47/3</f>
        <v>280.15666666666669</v>
      </c>
      <c r="F31" s="44"/>
      <c r="G31" s="108">
        <f t="shared" si="1"/>
        <v>280.15666666666669</v>
      </c>
      <c r="H31" s="4"/>
      <c r="I31" s="4" t="s">
        <v>426</v>
      </c>
      <c r="J31" s="10">
        <v>43216</v>
      </c>
      <c r="K31" s="8" t="s">
        <v>431</v>
      </c>
      <c r="M31" s="81"/>
      <c r="N31" s="74"/>
      <c r="O31" s="120" t="s">
        <v>424</v>
      </c>
      <c r="Q31" s="126" t="s">
        <v>425</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432</v>
      </c>
      <c r="M32" s="81"/>
      <c r="N32" s="74"/>
      <c r="O32" s="120"/>
      <c r="Q32" s="126" t="s">
        <v>425</v>
      </c>
    </row>
    <row r="33" spans="1:30" s="41" customFormat="1" ht="29.25" hidden="1" customHeight="1">
      <c r="A33" s="44"/>
      <c r="B33" s="44"/>
      <c r="C33" s="44"/>
      <c r="D33" s="44"/>
      <c r="E33" s="44">
        <f>222*0.75</f>
        <v>166.5</v>
      </c>
      <c r="F33" s="44"/>
      <c r="G33" s="108">
        <f t="shared" si="1"/>
        <v>166.5</v>
      </c>
      <c r="H33" s="4"/>
      <c r="I33" s="75" t="s">
        <v>324</v>
      </c>
      <c r="J33" s="10">
        <v>43365</v>
      </c>
      <c r="K33" s="8" t="s">
        <v>433</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434</v>
      </c>
      <c r="J35" s="10">
        <v>43439</v>
      </c>
      <c r="K35" s="8" t="s">
        <v>435</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436</v>
      </c>
      <c r="B41" s="247"/>
      <c r="C41" s="247"/>
      <c r="D41" s="247"/>
      <c r="E41" s="247"/>
      <c r="G41" s="2"/>
      <c r="J41" s="10"/>
      <c r="M41" s="80" t="s">
        <v>300</v>
      </c>
      <c r="Q41" s="107"/>
    </row>
    <row r="42" spans="1:30" s="2" customFormat="1" ht="13.5" customHeight="1">
      <c r="A42" s="248" t="s">
        <v>415</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46" t="s">
        <v>306</v>
      </c>
      <c r="B46" s="546"/>
      <c r="C46" s="546"/>
      <c r="D46" s="546"/>
      <c r="E46" s="546"/>
      <c r="F46" s="546"/>
      <c r="G46" s="546"/>
      <c r="H46" s="546"/>
      <c r="I46" s="546"/>
      <c r="J46" s="546"/>
      <c r="K46" s="546"/>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437</v>
      </c>
      <c r="J49" s="10">
        <v>43640</v>
      </c>
      <c r="K49" s="45" t="s">
        <v>438</v>
      </c>
      <c r="M49" s="81"/>
      <c r="O49" s="120"/>
      <c r="Q49" s="126"/>
      <c r="BO49" s="4"/>
    </row>
    <row r="50" spans="1:67" s="4" customFormat="1" ht="13.15">
      <c r="E50" s="4">
        <f>712.58*N50</f>
        <v>641.322</v>
      </c>
      <c r="G50" s="2">
        <f>SUM(A50:E50)</f>
        <v>641.322</v>
      </c>
      <c r="I50" s="75" t="s">
        <v>439</v>
      </c>
      <c r="J50" s="50">
        <v>43729</v>
      </c>
      <c r="K50" s="8" t="s">
        <v>342</v>
      </c>
      <c r="L50" s="126"/>
      <c r="M50" s="4" t="s">
        <v>440</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441</v>
      </c>
      <c r="J52" s="10">
        <v>43732</v>
      </c>
      <c r="K52" s="8" t="s">
        <v>442</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443</v>
      </c>
      <c r="B1" s="100"/>
      <c r="C1" s="100"/>
      <c r="D1" s="100"/>
      <c r="E1" s="100"/>
      <c r="J1" s="10"/>
      <c r="L1" s="128"/>
      <c r="M1" s="80" t="s">
        <v>300</v>
      </c>
    </row>
    <row r="2" spans="1:13" s="2" customFormat="1" ht="13.5" hidden="1" customHeight="1">
      <c r="A2" s="102" t="s">
        <v>444</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46" t="s">
        <v>306</v>
      </c>
      <c r="B6" s="546"/>
      <c r="C6" s="546"/>
      <c r="D6" s="546"/>
      <c r="E6" s="546"/>
      <c r="F6" s="546"/>
      <c r="G6" s="546"/>
      <c r="H6" s="546"/>
      <c r="I6" s="546"/>
      <c r="J6" s="546"/>
      <c r="K6" s="546"/>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445</v>
      </c>
      <c r="J9" s="65">
        <v>43021</v>
      </c>
      <c r="K9" s="127" t="s">
        <v>446</v>
      </c>
      <c r="L9" s="131" t="s">
        <v>353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447</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sheetPr>
  <dimension ref="A1:AY110"/>
  <sheetViews>
    <sheetView tabSelected="1" topLeftCell="A93" zoomScale="75" zoomScaleNormal="75" workbookViewId="0">
      <selection activeCell="A81" sqref="A81:L81"/>
    </sheetView>
  </sheetViews>
  <sheetFormatPr defaultColWidth="9" defaultRowHeight="17.25"/>
  <cols>
    <col min="1" max="1" width="10.73046875" style="517" customWidth="1"/>
    <col min="2" max="2" width="14.1328125" style="517" customWidth="1"/>
    <col min="3" max="3" width="14" style="517" bestFit="1" customWidth="1"/>
    <col min="4" max="4" width="12.3984375" style="517" customWidth="1"/>
    <col min="5" max="5" width="9.73046875" style="517" customWidth="1"/>
    <col min="6" max="6" width="13.1328125" style="517" customWidth="1"/>
    <col min="7" max="7" width="1.3984375" style="517" customWidth="1"/>
    <col min="8" max="8" width="11" style="517" bestFit="1" customWidth="1"/>
    <col min="9" max="9" width="1.73046875" style="517" customWidth="1"/>
    <col min="10" max="10" width="13.86328125" style="517" hidden="1" customWidth="1"/>
    <col min="11" max="11" width="13.86328125" style="517" bestFit="1" customWidth="1"/>
    <col min="12" max="12" width="109" style="517" customWidth="1"/>
    <col min="13" max="13" width="24.86328125" style="517" bestFit="1" customWidth="1"/>
    <col min="14" max="15" width="9" style="517"/>
    <col min="16" max="16" width="10.1328125" style="517" bestFit="1" customWidth="1"/>
    <col min="17" max="16384" width="9" style="517"/>
  </cols>
  <sheetData>
    <row r="1" spans="1:50" s="493" customFormat="1" ht="13.5" hidden="1" customHeight="1">
      <c r="A1" s="492" t="s">
        <v>448</v>
      </c>
      <c r="B1" s="492"/>
      <c r="C1" s="492"/>
      <c r="D1" s="492"/>
      <c r="E1" s="492"/>
      <c r="F1" s="492"/>
      <c r="H1" s="494"/>
      <c r="K1" s="495"/>
      <c r="N1" s="496"/>
      <c r="O1" s="496"/>
      <c r="P1" s="496"/>
      <c r="Q1" s="496"/>
      <c r="R1" s="496"/>
      <c r="S1" s="496"/>
      <c r="T1" s="496"/>
      <c r="U1" s="496"/>
      <c r="V1" s="496"/>
      <c r="W1" s="496"/>
      <c r="X1" s="496"/>
      <c r="Y1" s="496"/>
      <c r="Z1" s="496"/>
      <c r="AA1" s="496"/>
      <c r="AB1" s="496"/>
      <c r="AC1" s="496"/>
      <c r="AD1" s="496"/>
      <c r="AE1" s="496"/>
      <c r="AF1" s="496"/>
      <c r="AG1" s="496"/>
      <c r="AH1" s="496"/>
      <c r="AI1" s="496"/>
      <c r="AJ1" s="496"/>
      <c r="AK1" s="496"/>
      <c r="AL1" s="496"/>
      <c r="AM1" s="496"/>
      <c r="AN1" s="496"/>
      <c r="AO1" s="496"/>
      <c r="AP1" s="496"/>
      <c r="AQ1" s="496"/>
      <c r="AR1" s="496"/>
      <c r="AS1" s="496"/>
      <c r="AT1" s="496"/>
      <c r="AU1" s="496"/>
      <c r="AV1" s="496"/>
      <c r="AW1" s="496"/>
      <c r="AX1" s="496"/>
    </row>
    <row r="2" spans="1:50" s="494" customFormat="1" ht="13.5" hidden="1" customHeight="1">
      <c r="A2" s="497" t="s">
        <v>250</v>
      </c>
      <c r="B2" s="492"/>
      <c r="C2" s="492"/>
      <c r="D2" s="497"/>
      <c r="E2" s="497"/>
      <c r="F2" s="497"/>
      <c r="K2" s="498"/>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row>
    <row r="3" spans="1:50" s="494" customFormat="1" ht="13.5" hidden="1" customHeight="1">
      <c r="A3" s="492" t="s">
        <v>321</v>
      </c>
      <c r="B3" s="492"/>
      <c r="C3" s="492"/>
      <c r="D3" s="492"/>
      <c r="E3" s="492"/>
      <c r="F3" s="492"/>
      <c r="K3" s="498"/>
      <c r="N3" s="499"/>
      <c r="O3" s="499"/>
      <c r="P3" s="499"/>
      <c r="Q3" s="499"/>
      <c r="R3" s="499"/>
      <c r="S3" s="499"/>
      <c r="T3" s="499"/>
      <c r="U3" s="499"/>
      <c r="V3" s="499"/>
      <c r="W3" s="499"/>
      <c r="X3" s="499"/>
      <c r="Y3" s="499"/>
      <c r="Z3" s="499"/>
      <c r="AA3" s="499"/>
      <c r="AB3" s="499"/>
      <c r="AC3" s="499"/>
      <c r="AD3" s="499"/>
      <c r="AE3" s="499"/>
      <c r="AF3" s="499"/>
      <c r="AG3" s="499"/>
      <c r="AH3" s="499"/>
      <c r="AI3" s="499"/>
      <c r="AJ3" s="499"/>
      <c r="AK3" s="499"/>
      <c r="AL3" s="499"/>
      <c r="AM3" s="499"/>
      <c r="AN3" s="499"/>
      <c r="AO3" s="499"/>
      <c r="AP3" s="499"/>
      <c r="AQ3" s="499"/>
      <c r="AR3" s="499"/>
      <c r="AS3" s="499"/>
      <c r="AT3" s="499"/>
      <c r="AU3" s="499"/>
      <c r="AV3" s="499"/>
      <c r="AW3" s="499"/>
      <c r="AX3" s="499"/>
    </row>
    <row r="4" spans="1:50" s="494" customFormat="1" ht="13.5" hidden="1" customHeight="1">
      <c r="K4" s="498"/>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499"/>
      <c r="AT4" s="499"/>
      <c r="AU4" s="499"/>
      <c r="AV4" s="499"/>
      <c r="AW4" s="499"/>
      <c r="AX4" s="499"/>
    </row>
    <row r="5" spans="1:50" s="493" customFormat="1" ht="13.5" hidden="1" customHeight="1">
      <c r="A5" s="493" t="s">
        <v>305</v>
      </c>
      <c r="C5" s="500">
        <f>'SUMMARY 2018.19'!B2</f>
        <v>43555</v>
      </c>
      <c r="D5" s="494"/>
      <c r="E5" s="494"/>
      <c r="F5" s="494"/>
      <c r="G5" s="494"/>
      <c r="H5" s="494"/>
      <c r="I5" s="494"/>
      <c r="J5" s="494"/>
      <c r="K5" s="498"/>
      <c r="L5" s="494"/>
      <c r="N5" s="496"/>
      <c r="O5" s="496"/>
      <c r="P5" s="496"/>
      <c r="Q5" s="496"/>
      <c r="R5" s="496"/>
      <c r="S5" s="496"/>
      <c r="T5" s="496"/>
      <c r="U5" s="496"/>
      <c r="V5" s="496"/>
      <c r="W5" s="496"/>
      <c r="X5" s="496"/>
      <c r="Y5" s="496"/>
      <c r="Z5" s="496"/>
      <c r="AA5" s="496"/>
      <c r="AB5" s="496"/>
      <c r="AC5" s="496"/>
      <c r="AD5" s="496"/>
      <c r="AE5" s="496"/>
      <c r="AF5" s="496"/>
      <c r="AG5" s="496"/>
      <c r="AH5" s="496"/>
      <c r="AI5" s="496"/>
      <c r="AJ5" s="496"/>
      <c r="AK5" s="496"/>
      <c r="AL5" s="496"/>
      <c r="AM5" s="496"/>
      <c r="AN5" s="496"/>
      <c r="AO5" s="496"/>
      <c r="AP5" s="496"/>
      <c r="AQ5" s="496"/>
      <c r="AR5" s="496"/>
      <c r="AS5" s="496"/>
      <c r="AT5" s="496"/>
      <c r="AU5" s="496"/>
      <c r="AV5" s="496"/>
      <c r="AW5" s="496"/>
      <c r="AX5" s="496"/>
    </row>
    <row r="6" spans="1:50" s="493" customFormat="1" ht="36.950000000000003" hidden="1" customHeight="1">
      <c r="A6" s="539" t="s">
        <v>306</v>
      </c>
      <c r="B6" s="539"/>
      <c r="C6" s="539"/>
      <c r="D6" s="539"/>
      <c r="E6" s="539"/>
      <c r="F6" s="539"/>
      <c r="G6" s="539"/>
      <c r="H6" s="539"/>
      <c r="I6" s="539"/>
      <c r="J6" s="539"/>
      <c r="K6" s="539"/>
      <c r="L6" s="539"/>
      <c r="N6" s="496"/>
      <c r="O6" s="496"/>
      <c r="P6" s="496"/>
      <c r="Q6" s="496"/>
      <c r="R6" s="496"/>
      <c r="S6" s="496"/>
      <c r="T6" s="496"/>
      <c r="U6" s="496"/>
      <c r="V6" s="496"/>
      <c r="W6" s="496"/>
      <c r="X6" s="496"/>
      <c r="Y6" s="496"/>
      <c r="Z6" s="496"/>
      <c r="AA6" s="496"/>
      <c r="AB6" s="496"/>
      <c r="AC6" s="496"/>
      <c r="AD6" s="496"/>
      <c r="AE6" s="496"/>
      <c r="AF6" s="496"/>
      <c r="AG6" s="496"/>
      <c r="AH6" s="496"/>
      <c r="AI6" s="496"/>
      <c r="AJ6" s="496"/>
      <c r="AK6" s="496"/>
      <c r="AL6" s="496"/>
      <c r="AM6" s="496"/>
      <c r="AN6" s="496"/>
      <c r="AO6" s="496"/>
      <c r="AP6" s="496"/>
      <c r="AQ6" s="496"/>
      <c r="AR6" s="496"/>
      <c r="AS6" s="496"/>
      <c r="AT6" s="496"/>
      <c r="AU6" s="496"/>
      <c r="AV6" s="496"/>
      <c r="AW6" s="496"/>
      <c r="AX6" s="496"/>
    </row>
    <row r="7" spans="1:50" s="493" customFormat="1" ht="30" hidden="1" customHeight="1">
      <c r="A7" s="494"/>
      <c r="B7" s="494"/>
      <c r="C7" s="494"/>
      <c r="D7" s="494"/>
      <c r="E7" s="494"/>
      <c r="F7" s="494"/>
      <c r="G7" s="494"/>
      <c r="H7" s="494"/>
      <c r="I7" s="494"/>
      <c r="J7" s="494"/>
      <c r="K7" s="498"/>
      <c r="L7" s="494"/>
      <c r="N7" s="496"/>
      <c r="O7" s="496"/>
      <c r="P7" s="496"/>
      <c r="Q7" s="496"/>
      <c r="R7" s="496"/>
      <c r="S7" s="496"/>
      <c r="T7" s="496"/>
      <c r="U7" s="496"/>
      <c r="V7" s="496"/>
      <c r="W7" s="496"/>
      <c r="X7" s="496"/>
      <c r="Y7" s="496"/>
      <c r="Z7" s="496"/>
      <c r="AA7" s="496"/>
      <c r="AB7" s="496"/>
      <c r="AC7" s="496"/>
      <c r="AD7" s="496"/>
      <c r="AE7" s="496"/>
      <c r="AF7" s="496"/>
      <c r="AG7" s="496"/>
      <c r="AH7" s="496"/>
      <c r="AI7" s="496"/>
      <c r="AJ7" s="496"/>
      <c r="AK7" s="496"/>
      <c r="AL7" s="496"/>
      <c r="AM7" s="496"/>
      <c r="AN7" s="496"/>
      <c r="AO7" s="496"/>
      <c r="AP7" s="496"/>
      <c r="AQ7" s="496"/>
      <c r="AR7" s="496"/>
      <c r="AS7" s="496"/>
      <c r="AT7" s="496"/>
      <c r="AU7" s="496"/>
      <c r="AV7" s="496"/>
      <c r="AW7" s="496"/>
      <c r="AX7" s="496"/>
    </row>
    <row r="8" spans="1:50" s="493" customFormat="1" ht="48" hidden="1" customHeight="1">
      <c r="A8" s="501" t="s">
        <v>207</v>
      </c>
      <c r="B8" s="501" t="s">
        <v>208</v>
      </c>
      <c r="C8" s="501" t="s">
        <v>209</v>
      </c>
      <c r="D8" s="501" t="s">
        <v>210</v>
      </c>
      <c r="E8" s="501"/>
      <c r="F8" s="501" t="s">
        <v>212</v>
      </c>
      <c r="G8" s="501"/>
      <c r="H8" s="501" t="s">
        <v>307</v>
      </c>
      <c r="I8" s="502"/>
      <c r="J8" s="503" t="s">
        <v>308</v>
      </c>
      <c r="K8" s="504" t="s">
        <v>53</v>
      </c>
      <c r="L8" s="505" t="s">
        <v>309</v>
      </c>
      <c r="N8" s="496"/>
      <c r="O8" s="496"/>
      <c r="P8" s="496"/>
      <c r="Q8" s="496"/>
      <c r="R8" s="496"/>
      <c r="S8" s="496"/>
      <c r="T8" s="496"/>
      <c r="U8" s="496"/>
      <c r="V8" s="496"/>
      <c r="W8" s="496"/>
      <c r="X8" s="496"/>
      <c r="Y8" s="496"/>
      <c r="Z8" s="496"/>
      <c r="AA8" s="496"/>
      <c r="AB8" s="496"/>
      <c r="AC8" s="496"/>
      <c r="AD8" s="496"/>
      <c r="AE8" s="496"/>
      <c r="AF8" s="496"/>
      <c r="AG8" s="496"/>
      <c r="AH8" s="496"/>
      <c r="AI8" s="496"/>
      <c r="AJ8" s="496"/>
      <c r="AK8" s="496"/>
      <c r="AL8" s="496"/>
      <c r="AM8" s="496"/>
      <c r="AN8" s="496"/>
      <c r="AO8" s="496"/>
      <c r="AP8" s="496"/>
      <c r="AQ8" s="496"/>
      <c r="AR8" s="496"/>
      <c r="AS8" s="496"/>
      <c r="AT8" s="496"/>
      <c r="AU8" s="496"/>
      <c r="AV8" s="496"/>
      <c r="AW8" s="496"/>
      <c r="AX8" s="496"/>
    </row>
    <row r="9" spans="1:50" s="493" customFormat="1" ht="23.25" hidden="1" customHeight="1">
      <c r="C9" s="493">
        <v>77.97</v>
      </c>
      <c r="D9" s="494"/>
      <c r="E9" s="494"/>
      <c r="G9" s="506"/>
      <c r="H9" s="494">
        <f>SUM(A9:G9)</f>
        <v>77.97</v>
      </c>
      <c r="I9" s="506"/>
      <c r="J9" s="507" t="s">
        <v>449</v>
      </c>
      <c r="K9" s="508">
        <v>43263</v>
      </c>
      <c r="L9" s="493" t="s">
        <v>450</v>
      </c>
      <c r="N9" s="496"/>
      <c r="O9" s="496"/>
      <c r="P9" s="496"/>
      <c r="Q9" s="496"/>
      <c r="R9" s="496"/>
      <c r="S9" s="496"/>
      <c r="T9" s="496"/>
      <c r="U9" s="496"/>
      <c r="V9" s="496"/>
      <c r="W9" s="496"/>
      <c r="X9" s="496"/>
      <c r="Y9" s="496"/>
      <c r="Z9" s="496"/>
      <c r="AA9" s="496"/>
      <c r="AB9" s="496"/>
      <c r="AC9" s="496"/>
      <c r="AD9" s="496"/>
      <c r="AE9" s="496"/>
      <c r="AF9" s="496"/>
      <c r="AG9" s="496"/>
      <c r="AH9" s="496"/>
      <c r="AI9" s="496"/>
      <c r="AJ9" s="496"/>
      <c r="AK9" s="496"/>
      <c r="AL9" s="496"/>
      <c r="AM9" s="496"/>
      <c r="AN9" s="496"/>
      <c r="AO9" s="496"/>
      <c r="AP9" s="496"/>
      <c r="AQ9" s="496"/>
      <c r="AR9" s="496"/>
      <c r="AS9" s="496"/>
      <c r="AT9" s="496"/>
      <c r="AU9" s="496"/>
      <c r="AV9" s="496"/>
      <c r="AW9" s="496"/>
      <c r="AX9" s="496"/>
    </row>
    <row r="10" spans="1:50" s="493" customFormat="1" ht="23.25" hidden="1" customHeight="1">
      <c r="D10" s="494"/>
      <c r="E10" s="494"/>
      <c r="F10" s="493">
        <v>127</v>
      </c>
      <c r="G10" s="506"/>
      <c r="H10" s="494">
        <f>SUM(A10:G10)</f>
        <v>127</v>
      </c>
      <c r="I10" s="506"/>
      <c r="J10" s="507" t="s">
        <v>449</v>
      </c>
      <c r="K10" s="508">
        <v>43263</v>
      </c>
      <c r="L10" s="493" t="s">
        <v>451</v>
      </c>
      <c r="N10" s="496"/>
      <c r="O10" s="496"/>
      <c r="P10" s="496"/>
      <c r="Q10" s="496"/>
      <c r="R10" s="496"/>
      <c r="S10" s="496"/>
      <c r="T10" s="496"/>
      <c r="U10" s="496"/>
      <c r="V10" s="496"/>
      <c r="W10" s="496"/>
      <c r="X10" s="496"/>
      <c r="Y10" s="496"/>
      <c r="Z10" s="496"/>
      <c r="AA10" s="496"/>
      <c r="AB10" s="496"/>
      <c r="AC10" s="496"/>
      <c r="AD10" s="496"/>
      <c r="AE10" s="496"/>
      <c r="AF10" s="496"/>
      <c r="AG10" s="496"/>
      <c r="AH10" s="496"/>
      <c r="AI10" s="496"/>
      <c r="AJ10" s="496"/>
      <c r="AK10" s="496"/>
      <c r="AL10" s="496"/>
      <c r="AM10" s="496"/>
      <c r="AN10" s="496"/>
      <c r="AO10" s="496"/>
      <c r="AP10" s="496"/>
      <c r="AQ10" s="496"/>
      <c r="AR10" s="496"/>
      <c r="AS10" s="496"/>
      <c r="AT10" s="496"/>
      <c r="AU10" s="496"/>
      <c r="AV10" s="496"/>
      <c r="AW10" s="496"/>
      <c r="AX10" s="496"/>
    </row>
    <row r="11" spans="1:50" s="493" customFormat="1" ht="23.25" hidden="1" customHeight="1">
      <c r="C11" s="493">
        <v>11</v>
      </c>
      <c r="D11" s="494"/>
      <c r="E11" s="494"/>
      <c r="G11" s="506"/>
      <c r="H11" s="494">
        <f>SUM(A11:G11)</f>
        <v>11</v>
      </c>
      <c r="I11" s="506"/>
      <c r="J11" s="507" t="s">
        <v>449</v>
      </c>
      <c r="K11" s="508">
        <v>43263</v>
      </c>
      <c r="L11" s="493" t="s">
        <v>452</v>
      </c>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496"/>
      <c r="AL11" s="496"/>
      <c r="AM11" s="496"/>
      <c r="AN11" s="496"/>
      <c r="AO11" s="496"/>
      <c r="AP11" s="496"/>
      <c r="AQ11" s="496"/>
      <c r="AR11" s="496"/>
      <c r="AS11" s="496"/>
      <c r="AT11" s="496"/>
      <c r="AU11" s="496"/>
      <c r="AV11" s="496"/>
      <c r="AW11" s="496"/>
      <c r="AX11" s="496"/>
    </row>
    <row r="12" spans="1:50" s="493" customFormat="1" ht="23.25" hidden="1" customHeight="1">
      <c r="B12" s="506"/>
      <c r="C12" s="509">
        <f>16.5+16.5</f>
        <v>33</v>
      </c>
      <c r="H12" s="494">
        <f t="shared" ref="H12:H18" si="0">SUM(A12:F12)</f>
        <v>33</v>
      </c>
      <c r="J12" s="510" t="s">
        <v>453</v>
      </c>
      <c r="K12" s="511">
        <v>43524</v>
      </c>
      <c r="L12" s="512" t="s">
        <v>454</v>
      </c>
      <c r="M12" s="513"/>
      <c r="N12" s="496"/>
      <c r="O12" s="496"/>
      <c r="P12" s="496"/>
      <c r="Q12" s="496"/>
      <c r="R12" s="496"/>
      <c r="S12" s="496"/>
      <c r="T12" s="496"/>
      <c r="U12" s="496"/>
      <c r="V12" s="496"/>
      <c r="W12" s="496"/>
      <c r="X12" s="496"/>
      <c r="Y12" s="496"/>
      <c r="Z12" s="496"/>
      <c r="AA12" s="496"/>
      <c r="AB12" s="496"/>
      <c r="AC12" s="496"/>
      <c r="AD12" s="496"/>
      <c r="AE12" s="496"/>
      <c r="AF12" s="496"/>
      <c r="AG12" s="496"/>
      <c r="AH12" s="496"/>
      <c r="AI12" s="496"/>
      <c r="AJ12" s="496"/>
      <c r="AK12" s="496"/>
      <c r="AL12" s="496"/>
      <c r="AM12" s="496"/>
      <c r="AN12" s="496"/>
      <c r="AO12" s="496"/>
      <c r="AP12" s="496"/>
      <c r="AQ12" s="496"/>
      <c r="AR12" s="496"/>
      <c r="AS12" s="496"/>
      <c r="AT12" s="496"/>
      <c r="AU12" s="496"/>
      <c r="AV12" s="496"/>
      <c r="AW12" s="496"/>
      <c r="AX12" s="496"/>
    </row>
    <row r="13" spans="1:50" s="493" customFormat="1" ht="23.25" hidden="1" customHeight="1">
      <c r="B13" s="506"/>
      <c r="C13" s="493">
        <v>23.25</v>
      </c>
      <c r="H13" s="494">
        <f t="shared" si="0"/>
        <v>23.25</v>
      </c>
      <c r="J13" s="510" t="s">
        <v>455</v>
      </c>
      <c r="K13" s="495">
        <v>43536</v>
      </c>
      <c r="L13" s="493" t="s">
        <v>456</v>
      </c>
      <c r="M13" s="513"/>
      <c r="N13" s="496"/>
      <c r="O13" s="496"/>
      <c r="P13" s="496"/>
      <c r="Q13" s="496"/>
      <c r="R13" s="496"/>
      <c r="S13" s="496"/>
      <c r="T13" s="496"/>
      <c r="U13" s="496"/>
      <c r="V13" s="496"/>
      <c r="W13" s="496"/>
      <c r="X13" s="496"/>
      <c r="Y13" s="496"/>
      <c r="Z13" s="496"/>
      <c r="AA13" s="496"/>
      <c r="AB13" s="496"/>
      <c r="AC13" s="496"/>
      <c r="AD13" s="496"/>
      <c r="AE13" s="496"/>
      <c r="AF13" s="496"/>
      <c r="AG13" s="496"/>
      <c r="AH13" s="496"/>
      <c r="AI13" s="496"/>
      <c r="AJ13" s="496"/>
      <c r="AK13" s="496"/>
      <c r="AL13" s="496"/>
      <c r="AM13" s="496"/>
      <c r="AN13" s="496"/>
      <c r="AO13" s="496"/>
      <c r="AP13" s="496"/>
      <c r="AQ13" s="496"/>
      <c r="AR13" s="496"/>
      <c r="AS13" s="496"/>
      <c r="AT13" s="496"/>
      <c r="AU13" s="496"/>
      <c r="AV13" s="496"/>
      <c r="AW13" s="496"/>
      <c r="AX13" s="496"/>
    </row>
    <row r="14" spans="1:50" s="493" customFormat="1" ht="23.25" hidden="1" customHeight="1">
      <c r="B14" s="506"/>
      <c r="C14" s="493">
        <v>11</v>
      </c>
      <c r="H14" s="494">
        <f t="shared" si="0"/>
        <v>11</v>
      </c>
      <c r="J14" s="510" t="s">
        <v>449</v>
      </c>
      <c r="K14" s="495">
        <v>43263</v>
      </c>
      <c r="L14" s="493" t="s">
        <v>457</v>
      </c>
      <c r="M14" s="513"/>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496"/>
      <c r="AL14" s="496"/>
      <c r="AM14" s="496"/>
      <c r="AN14" s="496"/>
      <c r="AO14" s="496"/>
      <c r="AP14" s="496"/>
      <c r="AQ14" s="496"/>
      <c r="AR14" s="496"/>
      <c r="AS14" s="496"/>
      <c r="AT14" s="496"/>
      <c r="AU14" s="496"/>
      <c r="AV14" s="496"/>
      <c r="AW14" s="496"/>
      <c r="AX14" s="496"/>
    </row>
    <row r="15" spans="1:50" s="493" customFormat="1" ht="23.25" hidden="1" customHeight="1">
      <c r="B15" s="506"/>
      <c r="F15" s="493">
        <v>127</v>
      </c>
      <c r="H15" s="494">
        <f t="shared" si="0"/>
        <v>127</v>
      </c>
      <c r="J15" s="510" t="s">
        <v>449</v>
      </c>
      <c r="K15" s="495">
        <v>43263</v>
      </c>
      <c r="L15" s="493" t="s">
        <v>458</v>
      </c>
      <c r="M15" s="513"/>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c r="AS15" s="496"/>
      <c r="AT15" s="496"/>
      <c r="AU15" s="496"/>
      <c r="AV15" s="496"/>
      <c r="AW15" s="496"/>
      <c r="AX15" s="496"/>
    </row>
    <row r="16" spans="1:50" s="493" customFormat="1" ht="23.25" hidden="1" customHeight="1">
      <c r="B16" s="506"/>
      <c r="D16" s="493">
        <v>77.97</v>
      </c>
      <c r="H16" s="494">
        <f t="shared" si="0"/>
        <v>77.97</v>
      </c>
      <c r="J16" s="510" t="s">
        <v>449</v>
      </c>
      <c r="K16" s="495">
        <v>43263</v>
      </c>
      <c r="L16" s="493" t="s">
        <v>459</v>
      </c>
      <c r="M16" s="513"/>
      <c r="N16" s="496"/>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496"/>
      <c r="AL16" s="496"/>
      <c r="AM16" s="496"/>
      <c r="AN16" s="496"/>
      <c r="AO16" s="496"/>
      <c r="AP16" s="496"/>
      <c r="AQ16" s="496"/>
      <c r="AR16" s="496"/>
      <c r="AS16" s="496"/>
      <c r="AT16" s="496"/>
      <c r="AU16" s="496"/>
      <c r="AV16" s="496"/>
      <c r="AW16" s="496"/>
      <c r="AX16" s="496"/>
    </row>
    <row r="17" spans="1:50" s="493" customFormat="1" ht="23.25" hidden="1" customHeight="1">
      <c r="B17" s="506"/>
      <c r="C17" s="493">
        <v>-4.5</v>
      </c>
      <c r="H17" s="494">
        <f t="shared" si="0"/>
        <v>-4.5</v>
      </c>
      <c r="J17" s="510" t="s">
        <v>460</v>
      </c>
      <c r="K17" s="495">
        <v>43535</v>
      </c>
      <c r="L17" s="512" t="s">
        <v>454</v>
      </c>
      <c r="M17" s="513"/>
      <c r="N17" s="496"/>
      <c r="O17" s="496"/>
      <c r="P17" s="496"/>
      <c r="Q17" s="496"/>
      <c r="R17" s="496"/>
      <c r="S17" s="496"/>
      <c r="T17" s="496"/>
      <c r="U17" s="496"/>
      <c r="V17" s="496"/>
      <c r="W17" s="496"/>
      <c r="X17" s="496"/>
      <c r="Y17" s="496"/>
      <c r="Z17" s="496"/>
      <c r="AA17" s="496"/>
      <c r="AB17" s="496"/>
      <c r="AC17" s="496"/>
      <c r="AD17" s="496"/>
      <c r="AE17" s="496"/>
      <c r="AF17" s="496"/>
      <c r="AG17" s="496"/>
      <c r="AH17" s="496"/>
      <c r="AI17" s="496"/>
      <c r="AJ17" s="496"/>
      <c r="AK17" s="496"/>
      <c r="AL17" s="496"/>
      <c r="AM17" s="496"/>
      <c r="AN17" s="496"/>
      <c r="AO17" s="496"/>
      <c r="AP17" s="496"/>
      <c r="AQ17" s="496"/>
      <c r="AR17" s="496"/>
      <c r="AS17" s="496"/>
      <c r="AT17" s="496"/>
      <c r="AU17" s="496"/>
      <c r="AV17" s="496"/>
      <c r="AW17" s="496"/>
      <c r="AX17" s="496"/>
    </row>
    <row r="18" spans="1:50" s="493" customFormat="1" ht="29.25" hidden="1" customHeight="1">
      <c r="B18" s="506"/>
      <c r="F18" s="493">
        <v>303.87</v>
      </c>
      <c r="H18" s="494">
        <f t="shared" si="0"/>
        <v>303.87</v>
      </c>
      <c r="J18" s="514" t="s">
        <v>461</v>
      </c>
      <c r="K18" s="495">
        <v>43537</v>
      </c>
      <c r="L18" s="507" t="s">
        <v>462</v>
      </c>
      <c r="M18" s="513"/>
      <c r="N18" s="496"/>
      <c r="O18" s="496"/>
      <c r="P18" s="496"/>
      <c r="Q18" s="496"/>
      <c r="R18" s="496"/>
      <c r="S18" s="496"/>
      <c r="T18" s="496"/>
      <c r="U18" s="496"/>
      <c r="V18" s="496"/>
      <c r="W18" s="496"/>
      <c r="X18" s="496"/>
      <c r="Y18" s="496"/>
      <c r="Z18" s="496"/>
      <c r="AA18" s="496"/>
      <c r="AB18" s="496"/>
      <c r="AC18" s="496"/>
      <c r="AD18" s="496"/>
      <c r="AE18" s="496"/>
      <c r="AF18" s="496"/>
      <c r="AG18" s="496"/>
      <c r="AH18" s="496"/>
      <c r="AI18" s="496"/>
      <c r="AJ18" s="496"/>
      <c r="AK18" s="496"/>
      <c r="AL18" s="496"/>
      <c r="AM18" s="496"/>
      <c r="AN18" s="496"/>
      <c r="AO18" s="496"/>
      <c r="AP18" s="496"/>
      <c r="AQ18" s="496"/>
      <c r="AR18" s="496"/>
      <c r="AS18" s="496"/>
      <c r="AT18" s="496"/>
      <c r="AU18" s="496"/>
      <c r="AV18" s="496"/>
      <c r="AW18" s="496"/>
      <c r="AX18" s="496"/>
    </row>
    <row r="19" spans="1:50" s="493" customFormat="1" ht="17.25" hidden="1" customHeight="1">
      <c r="B19" s="506"/>
      <c r="C19" s="506"/>
      <c r="H19" s="494"/>
      <c r="J19" s="515"/>
      <c r="K19" s="495"/>
      <c r="L19" s="507"/>
      <c r="M19" s="513"/>
      <c r="N19" s="496"/>
      <c r="O19" s="496"/>
      <c r="P19" s="496"/>
      <c r="Q19" s="496"/>
      <c r="R19" s="496"/>
      <c r="S19" s="496"/>
      <c r="T19" s="496"/>
      <c r="U19" s="496"/>
      <c r="V19" s="496"/>
      <c r="W19" s="496"/>
      <c r="X19" s="496"/>
      <c r="Y19" s="496"/>
      <c r="Z19" s="496"/>
      <c r="AA19" s="496"/>
      <c r="AB19" s="496"/>
      <c r="AC19" s="496"/>
      <c r="AD19" s="496"/>
      <c r="AE19" s="496"/>
      <c r="AF19" s="496"/>
      <c r="AG19" s="496"/>
      <c r="AH19" s="496"/>
      <c r="AI19" s="496"/>
      <c r="AJ19" s="496"/>
      <c r="AK19" s="496"/>
      <c r="AL19" s="496"/>
      <c r="AM19" s="496"/>
      <c r="AN19" s="496"/>
      <c r="AO19" s="496"/>
      <c r="AP19" s="496"/>
      <c r="AQ19" s="496"/>
      <c r="AR19" s="496"/>
      <c r="AS19" s="496"/>
      <c r="AT19" s="496"/>
      <c r="AU19" s="496"/>
      <c r="AV19" s="496"/>
      <c r="AW19" s="496"/>
      <c r="AX19" s="496"/>
    </row>
    <row r="20" spans="1:50" s="493" customFormat="1" ht="15.75" hidden="1" customHeight="1" thickBot="1">
      <c r="A20" s="516">
        <f>SUM(A9:A19)</f>
        <v>0</v>
      </c>
      <c r="B20" s="516">
        <f>SUM(B9:B19)</f>
        <v>0</v>
      </c>
      <c r="C20" s="516">
        <f>SUM(C9:C19)</f>
        <v>151.72</v>
      </c>
      <c r="D20" s="516">
        <f>SUM(D9:D19)</f>
        <v>77.97</v>
      </c>
      <c r="E20" s="516"/>
      <c r="F20" s="516">
        <f>SUM(F9:F19)</f>
        <v>557.87</v>
      </c>
      <c r="G20" s="516"/>
      <c r="H20" s="516">
        <f>SUM(H9:H19)</f>
        <v>787.56000000000006</v>
      </c>
      <c r="I20" s="502"/>
      <c r="K20" s="495"/>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row>
    <row r="21" spans="1:50" s="506" customFormat="1" ht="17.649999999999999" hidden="1">
      <c r="I21" s="502"/>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c r="AN21" s="517"/>
      <c r="AO21" s="517"/>
      <c r="AP21" s="517"/>
      <c r="AQ21" s="517"/>
      <c r="AR21" s="517"/>
      <c r="AS21" s="517"/>
      <c r="AT21" s="517"/>
      <c r="AU21" s="517"/>
      <c r="AV21" s="517"/>
      <c r="AW21" s="517"/>
      <c r="AX21" s="517"/>
    </row>
    <row r="22" spans="1:50" hidden="1"/>
    <row r="23" spans="1:50" s="493" customFormat="1" ht="13.5" hidden="1" customHeight="1">
      <c r="A23" s="518" t="s">
        <v>448</v>
      </c>
      <c r="B23" s="518"/>
      <c r="C23" s="518"/>
      <c r="D23" s="518"/>
      <c r="E23" s="518"/>
      <c r="F23" s="518"/>
      <c r="H23" s="494"/>
      <c r="K23" s="495"/>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496"/>
      <c r="AT23" s="496"/>
      <c r="AU23" s="496"/>
      <c r="AV23" s="496"/>
      <c r="AW23" s="496"/>
      <c r="AX23" s="496"/>
    </row>
    <row r="24" spans="1:50" s="494" customFormat="1" ht="13.5" hidden="1" customHeight="1">
      <c r="A24" s="519" t="s">
        <v>250</v>
      </c>
      <c r="B24" s="518"/>
      <c r="C24" s="518"/>
      <c r="D24" s="519"/>
      <c r="E24" s="519"/>
      <c r="F24" s="519"/>
      <c r="K24" s="498"/>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row>
    <row r="25" spans="1:50" s="494" customFormat="1" ht="13.5" hidden="1" customHeight="1">
      <c r="A25" s="518" t="s">
        <v>328</v>
      </c>
      <c r="B25" s="518"/>
      <c r="C25" s="518"/>
      <c r="D25" s="518"/>
      <c r="E25" s="518"/>
      <c r="F25" s="518"/>
      <c r="K25" s="498"/>
      <c r="N25" s="499"/>
      <c r="O25" s="499"/>
      <c r="P25" s="499"/>
      <c r="Q25" s="499"/>
      <c r="R25" s="499"/>
      <c r="S25" s="499"/>
      <c r="T25" s="499"/>
      <c r="U25" s="499"/>
      <c r="V25" s="499"/>
      <c r="W25" s="499"/>
      <c r="X25" s="499"/>
      <c r="Y25" s="499"/>
      <c r="Z25" s="499"/>
      <c r="AA25" s="499"/>
      <c r="AB25" s="499"/>
      <c r="AC25" s="499"/>
      <c r="AD25" s="499"/>
      <c r="AE25" s="499"/>
      <c r="AF25" s="499"/>
      <c r="AG25" s="499"/>
      <c r="AH25" s="499"/>
      <c r="AI25" s="499"/>
      <c r="AJ25" s="499"/>
      <c r="AK25" s="499"/>
      <c r="AL25" s="499"/>
      <c r="AM25" s="499"/>
      <c r="AN25" s="499"/>
      <c r="AO25" s="499"/>
      <c r="AP25" s="499"/>
      <c r="AQ25" s="499"/>
      <c r="AR25" s="499"/>
      <c r="AS25" s="499"/>
      <c r="AT25" s="499"/>
      <c r="AU25" s="499"/>
      <c r="AV25" s="499"/>
      <c r="AW25" s="499"/>
      <c r="AX25" s="499"/>
    </row>
    <row r="26" spans="1:50" s="494" customFormat="1" ht="13.5" hidden="1" customHeight="1">
      <c r="K26" s="498"/>
      <c r="N26" s="499"/>
      <c r="O26" s="499"/>
      <c r="P26" s="499"/>
      <c r="Q26" s="499"/>
      <c r="R26" s="499"/>
      <c r="S26" s="499"/>
      <c r="T26" s="499"/>
      <c r="U26" s="499"/>
      <c r="V26" s="499"/>
      <c r="W26" s="499"/>
      <c r="X26" s="499"/>
      <c r="Y26" s="499"/>
      <c r="Z26" s="499"/>
      <c r="AA26" s="499"/>
      <c r="AB26" s="499"/>
      <c r="AC26" s="499"/>
      <c r="AD26" s="499"/>
      <c r="AE26" s="499"/>
      <c r="AF26" s="499"/>
      <c r="AG26" s="499"/>
      <c r="AH26" s="499"/>
      <c r="AI26" s="499"/>
      <c r="AJ26" s="499"/>
      <c r="AK26" s="499"/>
      <c r="AL26" s="499"/>
      <c r="AM26" s="499"/>
      <c r="AN26" s="499"/>
      <c r="AO26" s="499"/>
      <c r="AP26" s="499"/>
      <c r="AQ26" s="499"/>
      <c r="AR26" s="499"/>
      <c r="AS26" s="499"/>
      <c r="AT26" s="499"/>
      <c r="AU26" s="499"/>
      <c r="AV26" s="499"/>
      <c r="AW26" s="499"/>
      <c r="AX26" s="499"/>
    </row>
    <row r="27" spans="1:50" s="493" customFormat="1" ht="13.5" hidden="1" customHeight="1">
      <c r="A27" s="493" t="s">
        <v>305</v>
      </c>
      <c r="C27" s="500">
        <f>'[2]SUMMARY 2019.20'!B2</f>
        <v>43921</v>
      </c>
      <c r="D27" s="494"/>
      <c r="E27" s="494"/>
      <c r="F27" s="494"/>
      <c r="G27" s="494"/>
      <c r="H27" s="494"/>
      <c r="I27" s="494"/>
      <c r="J27" s="494"/>
      <c r="K27" s="498"/>
      <c r="L27" s="494"/>
      <c r="N27" s="496"/>
      <c r="O27" s="496"/>
      <c r="P27" s="496"/>
      <c r="Q27" s="496"/>
      <c r="R27" s="496"/>
      <c r="S27" s="496"/>
      <c r="T27" s="496"/>
      <c r="U27" s="496"/>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row>
    <row r="28" spans="1:50" s="493" customFormat="1" ht="36.950000000000003" hidden="1" customHeight="1">
      <c r="A28" s="539" t="s">
        <v>306</v>
      </c>
      <c r="B28" s="539"/>
      <c r="C28" s="539"/>
      <c r="D28" s="539"/>
      <c r="E28" s="539"/>
      <c r="F28" s="539"/>
      <c r="G28" s="539"/>
      <c r="H28" s="539"/>
      <c r="I28" s="539"/>
      <c r="J28" s="539"/>
      <c r="K28" s="539"/>
      <c r="L28" s="539"/>
      <c r="N28" s="496"/>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496"/>
      <c r="AL28" s="496"/>
      <c r="AM28" s="496"/>
      <c r="AN28" s="496"/>
      <c r="AO28" s="496"/>
      <c r="AP28" s="496"/>
      <c r="AQ28" s="496"/>
      <c r="AR28" s="496"/>
      <c r="AS28" s="496"/>
      <c r="AT28" s="496"/>
      <c r="AU28" s="496"/>
      <c r="AV28" s="496"/>
      <c r="AW28" s="496"/>
      <c r="AX28" s="496"/>
    </row>
    <row r="29" spans="1:50" s="493" customFormat="1" ht="30" hidden="1" customHeight="1">
      <c r="A29" s="494"/>
      <c r="B29" s="494"/>
      <c r="C29" s="494"/>
      <c r="D29" s="494"/>
      <c r="E29" s="494"/>
      <c r="F29" s="494"/>
      <c r="G29" s="494"/>
      <c r="H29" s="494"/>
      <c r="I29" s="494"/>
      <c r="J29" s="494"/>
      <c r="K29" s="498"/>
      <c r="L29" s="494"/>
      <c r="N29" s="496"/>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496"/>
      <c r="AL29" s="496"/>
      <c r="AM29" s="496"/>
      <c r="AN29" s="496"/>
      <c r="AO29" s="496"/>
      <c r="AP29" s="496"/>
      <c r="AQ29" s="496"/>
      <c r="AR29" s="496"/>
      <c r="AS29" s="496"/>
      <c r="AT29" s="496"/>
      <c r="AU29" s="496"/>
      <c r="AV29" s="496"/>
      <c r="AW29" s="496"/>
      <c r="AX29" s="496"/>
    </row>
    <row r="30" spans="1:50" s="493" customFormat="1" ht="48" hidden="1" customHeight="1">
      <c r="A30" s="501" t="s">
        <v>207</v>
      </c>
      <c r="B30" s="501" t="s">
        <v>208</v>
      </c>
      <c r="C30" s="501" t="s">
        <v>209</v>
      </c>
      <c r="D30" s="501" t="s">
        <v>210</v>
      </c>
      <c r="E30" s="501"/>
      <c r="F30" s="501" t="s">
        <v>212</v>
      </c>
      <c r="G30" s="501"/>
      <c r="H30" s="501" t="s">
        <v>307</v>
      </c>
      <c r="I30" s="502"/>
      <c r="J30" s="503" t="s">
        <v>308</v>
      </c>
      <c r="K30" s="504" t="s">
        <v>53</v>
      </c>
      <c r="L30" s="505" t="s">
        <v>309</v>
      </c>
      <c r="N30" s="496"/>
      <c r="O30" s="496"/>
      <c r="P30" s="496"/>
      <c r="Q30" s="496"/>
      <c r="R30" s="496"/>
      <c r="S30" s="496"/>
      <c r="T30" s="496"/>
      <c r="U30" s="496"/>
      <c r="V30" s="496"/>
      <c r="W30" s="496"/>
      <c r="X30" s="496"/>
      <c r="Y30" s="496"/>
      <c r="Z30" s="496"/>
      <c r="AA30" s="496"/>
      <c r="AB30" s="496"/>
      <c r="AC30" s="496"/>
      <c r="AD30" s="496"/>
      <c r="AE30" s="496"/>
      <c r="AF30" s="496"/>
      <c r="AG30" s="496"/>
      <c r="AH30" s="496"/>
      <c r="AI30" s="496"/>
      <c r="AJ30" s="496"/>
      <c r="AK30" s="496"/>
      <c r="AL30" s="496"/>
      <c r="AM30" s="496"/>
      <c r="AN30" s="496"/>
      <c r="AO30" s="496"/>
      <c r="AP30" s="496"/>
      <c r="AQ30" s="496"/>
      <c r="AR30" s="496"/>
      <c r="AS30" s="496"/>
      <c r="AT30" s="496"/>
      <c r="AU30" s="496"/>
      <c r="AV30" s="496"/>
      <c r="AW30" s="496"/>
      <c r="AX30" s="496"/>
    </row>
    <row r="31" spans="1:50" s="493" customFormat="1" ht="32.25" hidden="1" customHeight="1">
      <c r="C31" s="493">
        <v>102</v>
      </c>
      <c r="D31" s="494"/>
      <c r="E31" s="494"/>
      <c r="G31" s="506"/>
      <c r="H31" s="494">
        <f t="shared" ref="H31:H45" si="1">SUM(A31:G31)</f>
        <v>102</v>
      </c>
      <c r="I31" s="506"/>
      <c r="J31" s="507" t="s">
        <v>463</v>
      </c>
      <c r="K31" s="508">
        <v>43627</v>
      </c>
      <c r="L31" s="507" t="s">
        <v>464</v>
      </c>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496"/>
      <c r="AL31" s="496"/>
      <c r="AM31" s="496"/>
      <c r="AN31" s="496"/>
      <c r="AO31" s="496"/>
      <c r="AP31" s="496"/>
      <c r="AQ31" s="496"/>
      <c r="AR31" s="496"/>
      <c r="AS31" s="496"/>
      <c r="AT31" s="496"/>
      <c r="AU31" s="496"/>
      <c r="AV31" s="496"/>
      <c r="AW31" s="496"/>
      <c r="AX31" s="496"/>
    </row>
    <row r="32" spans="1:50" s="493" customFormat="1" ht="17.25" hidden="1" customHeight="1">
      <c r="B32" s="506"/>
      <c r="C32" s="493">
        <v>-76.900000000000006</v>
      </c>
      <c r="H32" s="494">
        <f t="shared" si="1"/>
        <v>-76.900000000000006</v>
      </c>
      <c r="J32" s="510" t="s">
        <v>465</v>
      </c>
      <c r="K32" s="508">
        <v>43627</v>
      </c>
      <c r="L32" s="493" t="s">
        <v>466</v>
      </c>
      <c r="M32" s="513"/>
      <c r="N32" s="496"/>
      <c r="O32" s="496"/>
      <c r="P32" s="496"/>
      <c r="Q32" s="496"/>
      <c r="R32" s="496"/>
      <c r="S32" s="496"/>
      <c r="T32" s="496"/>
      <c r="U32" s="496"/>
      <c r="V32" s="496"/>
      <c r="W32" s="496"/>
      <c r="X32" s="496"/>
      <c r="Y32" s="496"/>
      <c r="Z32" s="496"/>
      <c r="AA32" s="496"/>
      <c r="AB32" s="496"/>
      <c r="AC32" s="496"/>
      <c r="AD32" s="496"/>
      <c r="AE32" s="496"/>
      <c r="AF32" s="496"/>
      <c r="AG32" s="496"/>
      <c r="AH32" s="496"/>
      <c r="AI32" s="496"/>
      <c r="AJ32" s="496"/>
      <c r="AK32" s="496"/>
      <c r="AL32" s="496"/>
      <c r="AM32" s="496"/>
      <c r="AN32" s="496"/>
      <c r="AO32" s="496"/>
      <c r="AP32" s="496"/>
      <c r="AQ32" s="496"/>
      <c r="AR32" s="496"/>
      <c r="AS32" s="496"/>
      <c r="AT32" s="496"/>
      <c r="AU32" s="496"/>
      <c r="AV32" s="496"/>
      <c r="AW32" s="496"/>
      <c r="AX32" s="496"/>
    </row>
    <row r="33" spans="1:50" s="493" customFormat="1" ht="17.25" hidden="1" customHeight="1">
      <c r="D33" s="493">
        <v>122.81</v>
      </c>
      <c r="G33" s="506"/>
      <c r="H33" s="494">
        <f t="shared" si="1"/>
        <v>122.81</v>
      </c>
      <c r="I33" s="506"/>
      <c r="J33" s="510" t="s">
        <v>467</v>
      </c>
      <c r="K33" s="508">
        <v>43654</v>
      </c>
      <c r="L33" s="493" t="s">
        <v>468</v>
      </c>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row>
    <row r="34" spans="1:50" s="493" customFormat="1" ht="17.25" hidden="1" customHeight="1">
      <c r="D34" s="493">
        <v>41.5</v>
      </c>
      <c r="G34" s="506"/>
      <c r="H34" s="494">
        <f t="shared" si="1"/>
        <v>41.5</v>
      </c>
      <c r="I34" s="506"/>
      <c r="J34" s="510" t="s">
        <v>465</v>
      </c>
      <c r="K34" s="508">
        <v>43654</v>
      </c>
      <c r="L34" s="493" t="s">
        <v>469</v>
      </c>
      <c r="N34" s="496"/>
      <c r="O34" s="496"/>
      <c r="P34" s="496"/>
      <c r="Q34" s="496"/>
      <c r="R34" s="496"/>
      <c r="S34" s="496"/>
      <c r="T34" s="496"/>
      <c r="U34" s="496"/>
      <c r="V34" s="496"/>
      <c r="W34" s="496"/>
      <c r="X34" s="496"/>
      <c r="Y34" s="496"/>
      <c r="Z34" s="496"/>
      <c r="AA34" s="496"/>
      <c r="AB34" s="496"/>
      <c r="AC34" s="496"/>
      <c r="AD34" s="496"/>
      <c r="AE34" s="496"/>
      <c r="AF34" s="496"/>
      <c r="AG34" s="496"/>
      <c r="AH34" s="496"/>
      <c r="AI34" s="496"/>
      <c r="AJ34" s="496"/>
      <c r="AK34" s="496"/>
      <c r="AL34" s="496"/>
      <c r="AM34" s="496"/>
      <c r="AN34" s="496"/>
      <c r="AO34" s="496"/>
      <c r="AP34" s="496"/>
      <c r="AQ34" s="496"/>
      <c r="AR34" s="496"/>
      <c r="AS34" s="496"/>
      <c r="AT34" s="496"/>
      <c r="AU34" s="496"/>
      <c r="AV34" s="496"/>
      <c r="AW34" s="496"/>
      <c r="AX34" s="496"/>
    </row>
    <row r="35" spans="1:50" s="493" customFormat="1" ht="17.25" hidden="1" customHeight="1">
      <c r="B35" s="506"/>
      <c r="D35" s="493">
        <v>172.25</v>
      </c>
      <c r="H35" s="494">
        <f t="shared" si="1"/>
        <v>172.25</v>
      </c>
      <c r="J35" s="510" t="s">
        <v>467</v>
      </c>
      <c r="K35" s="508">
        <v>43659</v>
      </c>
      <c r="L35" s="493" t="s">
        <v>470</v>
      </c>
      <c r="M35" s="513"/>
      <c r="N35" s="496"/>
      <c r="O35" s="496"/>
      <c r="P35" s="496"/>
      <c r="Q35" s="496"/>
      <c r="R35" s="496"/>
      <c r="S35" s="496"/>
      <c r="T35" s="496"/>
      <c r="U35" s="496"/>
      <c r="V35" s="496"/>
      <c r="W35" s="496"/>
      <c r="X35" s="496"/>
      <c r="Y35" s="496"/>
      <c r="Z35" s="496"/>
      <c r="AA35" s="496"/>
      <c r="AB35" s="496"/>
      <c r="AC35" s="496"/>
      <c r="AD35" s="496"/>
      <c r="AE35" s="496"/>
      <c r="AF35" s="496"/>
      <c r="AG35" s="496"/>
      <c r="AH35" s="496"/>
      <c r="AI35" s="496"/>
      <c r="AJ35" s="496"/>
      <c r="AK35" s="496"/>
      <c r="AL35" s="496"/>
      <c r="AM35" s="496"/>
      <c r="AN35" s="496"/>
      <c r="AO35" s="496"/>
      <c r="AP35" s="496"/>
      <c r="AQ35" s="496"/>
      <c r="AR35" s="496"/>
      <c r="AS35" s="496"/>
      <c r="AT35" s="496"/>
      <c r="AU35" s="496"/>
      <c r="AV35" s="496"/>
      <c r="AW35" s="496"/>
      <c r="AX35" s="496"/>
    </row>
    <row r="36" spans="1:50" s="493" customFormat="1" ht="15.75" hidden="1" customHeight="1">
      <c r="B36" s="493">
        <v>30</v>
      </c>
      <c r="H36" s="494">
        <f t="shared" si="1"/>
        <v>30</v>
      </c>
      <c r="J36" s="510"/>
      <c r="K36" s="508">
        <v>43654</v>
      </c>
      <c r="L36" s="508" t="s">
        <v>471</v>
      </c>
      <c r="M36" s="513"/>
      <c r="N36" s="496"/>
      <c r="O36" s="496"/>
      <c r="P36" s="496"/>
      <c r="Q36" s="496"/>
      <c r="R36" s="496"/>
      <c r="S36" s="496"/>
      <c r="T36" s="496"/>
      <c r="U36" s="496"/>
      <c r="V36" s="496"/>
      <c r="W36" s="496"/>
      <c r="X36" s="496"/>
      <c r="Y36" s="496"/>
      <c r="Z36" s="496"/>
      <c r="AA36" s="496"/>
      <c r="AB36" s="496"/>
      <c r="AC36" s="496"/>
      <c r="AD36" s="496"/>
      <c r="AE36" s="496"/>
      <c r="AF36" s="496"/>
      <c r="AG36" s="496"/>
      <c r="AH36" s="496"/>
      <c r="AI36" s="496"/>
      <c r="AJ36" s="496"/>
      <c r="AK36" s="496"/>
      <c r="AL36" s="496"/>
      <c r="AM36" s="496"/>
      <c r="AN36" s="496"/>
      <c r="AO36" s="496"/>
      <c r="AP36" s="496"/>
      <c r="AQ36" s="496"/>
      <c r="AR36" s="496"/>
      <c r="AS36" s="496"/>
      <c r="AT36" s="496"/>
      <c r="AU36" s="496"/>
      <c r="AV36" s="496"/>
      <c r="AW36" s="496"/>
      <c r="AX36" s="496"/>
    </row>
    <row r="37" spans="1:50" s="493" customFormat="1" ht="17.649999999999999" hidden="1">
      <c r="B37" s="506"/>
      <c r="H37" s="494">
        <f t="shared" si="1"/>
        <v>0</v>
      </c>
      <c r="J37" s="510"/>
      <c r="K37" s="508"/>
      <c r="L37" s="508"/>
      <c r="M37" s="513"/>
      <c r="N37" s="496"/>
      <c r="O37" s="496"/>
      <c r="P37" s="496"/>
      <c r="Q37" s="496"/>
      <c r="R37" s="496"/>
      <c r="S37" s="496"/>
      <c r="T37" s="496"/>
      <c r="U37" s="496"/>
      <c r="V37" s="496"/>
      <c r="W37" s="496"/>
      <c r="X37" s="496"/>
      <c r="Y37" s="496"/>
      <c r="Z37" s="496"/>
      <c r="AA37" s="496"/>
      <c r="AB37" s="496"/>
      <c r="AC37" s="496"/>
      <c r="AD37" s="496"/>
      <c r="AE37" s="496"/>
      <c r="AF37" s="496"/>
      <c r="AG37" s="496"/>
      <c r="AH37" s="496"/>
      <c r="AI37" s="496"/>
      <c r="AJ37" s="496"/>
      <c r="AK37" s="496"/>
      <c r="AL37" s="496"/>
      <c r="AM37" s="496"/>
      <c r="AN37" s="496"/>
      <c r="AO37" s="496"/>
      <c r="AP37" s="496"/>
      <c r="AQ37" s="496"/>
      <c r="AR37" s="496"/>
      <c r="AS37" s="496"/>
      <c r="AT37" s="496"/>
      <c r="AU37" s="496"/>
      <c r="AV37" s="496"/>
      <c r="AW37" s="496"/>
      <c r="AX37" s="496"/>
    </row>
    <row r="38" spans="1:50" s="493" customFormat="1" ht="17.25" hidden="1" customHeight="1">
      <c r="B38" s="506"/>
      <c r="H38" s="494">
        <f t="shared" si="1"/>
        <v>0</v>
      </c>
      <c r="J38" s="510"/>
      <c r="K38" s="508"/>
      <c r="L38" s="508"/>
      <c r="M38" s="513"/>
      <c r="N38" s="496"/>
      <c r="O38" s="496"/>
      <c r="P38" s="496"/>
      <c r="Q38" s="496"/>
      <c r="R38" s="496"/>
      <c r="S38" s="496"/>
      <c r="T38" s="496"/>
      <c r="U38" s="496"/>
      <c r="V38" s="496"/>
      <c r="W38" s="496"/>
      <c r="X38" s="496"/>
      <c r="Y38" s="496"/>
      <c r="Z38" s="496"/>
      <c r="AA38" s="496"/>
      <c r="AB38" s="496"/>
      <c r="AC38" s="496"/>
      <c r="AD38" s="496"/>
      <c r="AE38" s="496"/>
      <c r="AF38" s="496"/>
      <c r="AG38" s="496"/>
      <c r="AH38" s="496"/>
      <c r="AI38" s="496"/>
      <c r="AJ38" s="496"/>
      <c r="AK38" s="496"/>
      <c r="AL38" s="496"/>
      <c r="AM38" s="496"/>
      <c r="AN38" s="496"/>
      <c r="AO38" s="496"/>
      <c r="AP38" s="496"/>
      <c r="AQ38" s="496"/>
      <c r="AR38" s="496"/>
      <c r="AS38" s="496"/>
      <c r="AT38" s="496"/>
      <c r="AU38" s="496"/>
      <c r="AV38" s="496"/>
      <c r="AW38" s="496"/>
      <c r="AX38" s="496"/>
    </row>
    <row r="39" spans="1:50" s="493" customFormat="1" ht="17.25" hidden="1" customHeight="1">
      <c r="B39" s="506"/>
      <c r="H39" s="494">
        <f t="shared" si="1"/>
        <v>0</v>
      </c>
      <c r="J39" s="510"/>
      <c r="K39" s="508"/>
      <c r="L39" s="508"/>
      <c r="M39" s="513"/>
      <c r="N39" s="496"/>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496"/>
      <c r="AM39" s="496"/>
      <c r="AN39" s="496"/>
      <c r="AO39" s="496"/>
      <c r="AP39" s="496"/>
      <c r="AQ39" s="496"/>
      <c r="AR39" s="496"/>
      <c r="AS39" s="496"/>
      <c r="AT39" s="496"/>
      <c r="AU39" s="496"/>
      <c r="AV39" s="496"/>
      <c r="AW39" s="496"/>
      <c r="AX39" s="496"/>
    </row>
    <row r="40" spans="1:50" s="493" customFormat="1" ht="17.25" hidden="1" customHeight="1">
      <c r="B40" s="506"/>
      <c r="H40" s="494">
        <f t="shared" si="1"/>
        <v>0</v>
      </c>
      <c r="J40" s="510"/>
      <c r="K40" s="508"/>
      <c r="L40" s="508"/>
      <c r="M40" s="513"/>
      <c r="N40" s="496"/>
      <c r="O40" s="496"/>
      <c r="P40" s="496"/>
      <c r="Q40" s="496"/>
      <c r="R40" s="496"/>
      <c r="S40" s="496"/>
      <c r="T40" s="496"/>
      <c r="U40" s="496"/>
      <c r="V40" s="496"/>
      <c r="W40" s="496"/>
      <c r="X40" s="496"/>
      <c r="Y40" s="496"/>
      <c r="Z40" s="496"/>
      <c r="AA40" s="496"/>
      <c r="AB40" s="496"/>
      <c r="AC40" s="496"/>
      <c r="AD40" s="496"/>
      <c r="AE40" s="496"/>
      <c r="AF40" s="496"/>
      <c r="AG40" s="496"/>
      <c r="AH40" s="496"/>
      <c r="AI40" s="496"/>
      <c r="AJ40" s="496"/>
      <c r="AK40" s="496"/>
      <c r="AL40" s="496"/>
      <c r="AM40" s="496"/>
      <c r="AN40" s="496"/>
      <c r="AO40" s="496"/>
      <c r="AP40" s="496"/>
      <c r="AQ40" s="496"/>
      <c r="AR40" s="496"/>
      <c r="AS40" s="496"/>
      <c r="AT40" s="496"/>
      <c r="AU40" s="496"/>
      <c r="AV40" s="496"/>
      <c r="AW40" s="496"/>
      <c r="AX40" s="496"/>
    </row>
    <row r="41" spans="1:50" s="493" customFormat="1" ht="17.25" hidden="1" customHeight="1">
      <c r="B41" s="506"/>
      <c r="H41" s="494">
        <f t="shared" si="1"/>
        <v>0</v>
      </c>
      <c r="J41" s="510"/>
      <c r="K41" s="508"/>
      <c r="L41" s="508"/>
      <c r="M41" s="513"/>
      <c r="N41" s="496"/>
      <c r="O41" s="496"/>
      <c r="P41" s="496"/>
      <c r="Q41" s="496"/>
      <c r="R41" s="496"/>
      <c r="S41" s="496"/>
      <c r="T41" s="496"/>
      <c r="U41" s="496"/>
      <c r="V41" s="496"/>
      <c r="W41" s="496"/>
      <c r="X41" s="496"/>
      <c r="Y41" s="496"/>
      <c r="Z41" s="496"/>
      <c r="AA41" s="496"/>
      <c r="AB41" s="496"/>
      <c r="AC41" s="496"/>
      <c r="AD41" s="496"/>
      <c r="AE41" s="496"/>
      <c r="AF41" s="496"/>
      <c r="AG41" s="496"/>
      <c r="AH41" s="496"/>
      <c r="AI41" s="496"/>
      <c r="AJ41" s="496"/>
      <c r="AK41" s="496"/>
      <c r="AL41" s="496"/>
      <c r="AM41" s="496"/>
      <c r="AN41" s="496"/>
      <c r="AO41" s="496"/>
      <c r="AP41" s="496"/>
      <c r="AQ41" s="496"/>
      <c r="AR41" s="496"/>
      <c r="AS41" s="496"/>
      <c r="AT41" s="496"/>
      <c r="AU41" s="496"/>
      <c r="AV41" s="496"/>
      <c r="AW41" s="496"/>
      <c r="AX41" s="496"/>
    </row>
    <row r="42" spans="1:50" s="493" customFormat="1" ht="17.25" hidden="1" customHeight="1">
      <c r="B42" s="506"/>
      <c r="H42" s="494">
        <f t="shared" si="1"/>
        <v>0</v>
      </c>
      <c r="J42" s="510"/>
      <c r="K42" s="508"/>
      <c r="L42" s="508"/>
      <c r="M42" s="513"/>
      <c r="N42" s="496"/>
      <c r="O42" s="496"/>
      <c r="P42" s="496"/>
      <c r="Q42" s="496"/>
      <c r="R42" s="496"/>
      <c r="S42" s="496"/>
      <c r="T42" s="496"/>
      <c r="U42" s="496"/>
      <c r="V42" s="496"/>
      <c r="W42" s="496"/>
      <c r="X42" s="496"/>
      <c r="Y42" s="496"/>
      <c r="Z42" s="496"/>
      <c r="AA42" s="496"/>
      <c r="AB42" s="496"/>
      <c r="AC42" s="496"/>
      <c r="AD42" s="496"/>
      <c r="AE42" s="496"/>
      <c r="AF42" s="496"/>
      <c r="AG42" s="496"/>
      <c r="AH42" s="496"/>
      <c r="AI42" s="496"/>
      <c r="AJ42" s="496"/>
      <c r="AK42" s="496"/>
      <c r="AL42" s="496"/>
      <c r="AM42" s="496"/>
      <c r="AN42" s="496"/>
      <c r="AO42" s="496"/>
      <c r="AP42" s="496"/>
      <c r="AQ42" s="496"/>
      <c r="AR42" s="496"/>
      <c r="AS42" s="496"/>
      <c r="AT42" s="496"/>
      <c r="AU42" s="496"/>
      <c r="AV42" s="496"/>
      <c r="AW42" s="496"/>
      <c r="AX42" s="496"/>
    </row>
    <row r="43" spans="1:50" s="493" customFormat="1" ht="17.25" hidden="1" customHeight="1">
      <c r="B43" s="506"/>
      <c r="C43" s="493">
        <v>59.8</v>
      </c>
      <c r="H43" s="520">
        <f t="shared" si="1"/>
        <v>59.8</v>
      </c>
      <c r="J43" s="510" t="s">
        <v>472</v>
      </c>
      <c r="K43" s="508">
        <v>43899</v>
      </c>
      <c r="L43" s="521" t="s">
        <v>473</v>
      </c>
      <c r="M43" s="513"/>
      <c r="N43" s="496"/>
      <c r="O43" s="496"/>
      <c r="P43" s="496"/>
      <c r="Q43" s="496"/>
      <c r="R43" s="496"/>
      <c r="S43" s="496"/>
      <c r="T43" s="496"/>
      <c r="U43" s="496"/>
      <c r="V43" s="496"/>
      <c r="W43" s="496"/>
      <c r="X43" s="496"/>
      <c r="Y43" s="496"/>
      <c r="Z43" s="496"/>
      <c r="AA43" s="496"/>
      <c r="AB43" s="496"/>
      <c r="AC43" s="496"/>
      <c r="AD43" s="496"/>
      <c r="AE43" s="496"/>
      <c r="AF43" s="496"/>
      <c r="AG43" s="496"/>
      <c r="AH43" s="496"/>
      <c r="AI43" s="496"/>
      <c r="AJ43" s="496"/>
      <c r="AK43" s="496"/>
      <c r="AL43" s="496"/>
      <c r="AM43" s="496"/>
      <c r="AN43" s="496"/>
      <c r="AO43" s="496"/>
      <c r="AP43" s="496"/>
      <c r="AQ43" s="496"/>
      <c r="AR43" s="496"/>
      <c r="AS43" s="496"/>
      <c r="AT43" s="496"/>
      <c r="AU43" s="496"/>
      <c r="AV43" s="496"/>
      <c r="AW43" s="496"/>
      <c r="AX43" s="496"/>
    </row>
    <row r="44" spans="1:50" s="493" customFormat="1" ht="17.25" hidden="1" customHeight="1">
      <c r="B44" s="506"/>
      <c r="C44" s="493">
        <v>35.299999999999997</v>
      </c>
      <c r="H44" s="520">
        <f t="shared" si="1"/>
        <v>35.299999999999997</v>
      </c>
      <c r="J44" s="510" t="s">
        <v>472</v>
      </c>
      <c r="K44" s="508">
        <v>43900</v>
      </c>
      <c r="L44" s="521" t="s">
        <v>474</v>
      </c>
      <c r="M44" s="513"/>
      <c r="N44" s="496"/>
      <c r="O44" s="496"/>
      <c r="P44" s="496"/>
      <c r="Q44" s="496"/>
      <c r="R44" s="496"/>
      <c r="S44" s="496"/>
      <c r="T44" s="496"/>
      <c r="U44" s="496"/>
      <c r="V44" s="496"/>
      <c r="W44" s="496"/>
      <c r="X44" s="496"/>
      <c r="Y44" s="496"/>
      <c r="Z44" s="496"/>
      <c r="AA44" s="496"/>
      <c r="AB44" s="496"/>
      <c r="AC44" s="496"/>
      <c r="AD44" s="496"/>
      <c r="AE44" s="496"/>
      <c r="AF44" s="496"/>
      <c r="AG44" s="496"/>
      <c r="AH44" s="496"/>
      <c r="AI44" s="496"/>
      <c r="AJ44" s="496"/>
      <c r="AK44" s="496"/>
      <c r="AL44" s="496"/>
      <c r="AM44" s="496"/>
      <c r="AN44" s="496"/>
      <c r="AO44" s="496"/>
      <c r="AP44" s="496"/>
      <c r="AQ44" s="496"/>
      <c r="AR44" s="496"/>
      <c r="AS44" s="496"/>
      <c r="AT44" s="496"/>
      <c r="AU44" s="496"/>
      <c r="AV44" s="496"/>
      <c r="AW44" s="496"/>
      <c r="AX44" s="496"/>
    </row>
    <row r="45" spans="1:50" s="493" customFormat="1" ht="17.25" hidden="1" customHeight="1">
      <c r="B45" s="506"/>
      <c r="C45" s="493">
        <v>44</v>
      </c>
      <c r="H45" s="520">
        <f t="shared" si="1"/>
        <v>44</v>
      </c>
      <c r="J45" s="510" t="s">
        <v>472</v>
      </c>
      <c r="K45" s="508">
        <v>43899</v>
      </c>
      <c r="L45" s="521" t="s">
        <v>473</v>
      </c>
      <c r="M45" s="522">
        <f>SUM(H43:H45)</f>
        <v>139.1</v>
      </c>
      <c r="N45" s="496"/>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496"/>
      <c r="AM45" s="496"/>
      <c r="AN45" s="496"/>
      <c r="AO45" s="496"/>
      <c r="AP45" s="496"/>
      <c r="AQ45" s="496"/>
      <c r="AR45" s="496"/>
      <c r="AS45" s="496"/>
      <c r="AT45" s="496"/>
      <c r="AU45" s="496"/>
      <c r="AV45" s="496"/>
      <c r="AW45" s="496"/>
      <c r="AX45" s="496"/>
    </row>
    <row r="46" spans="1:50" s="493" customFormat="1" ht="17.25" hidden="1" customHeight="1">
      <c r="B46" s="506"/>
      <c r="C46" s="506"/>
      <c r="H46" s="494">
        <f>SUM(A46:F46)</f>
        <v>0</v>
      </c>
      <c r="J46" s="515"/>
      <c r="K46" s="495"/>
      <c r="L46" s="507"/>
      <c r="M46" s="513"/>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c r="AU46" s="496"/>
      <c r="AV46" s="496"/>
      <c r="AW46" s="496"/>
      <c r="AX46" s="496"/>
    </row>
    <row r="47" spans="1:50" s="493" customFormat="1" ht="15.75" hidden="1" customHeight="1" thickBot="1">
      <c r="A47" s="516">
        <f>SUM(A31:A46)</f>
        <v>0</v>
      </c>
      <c r="B47" s="516">
        <f>SUM(B31:B46)</f>
        <v>30</v>
      </c>
      <c r="C47" s="516">
        <f>SUM(C31:C46)</f>
        <v>164.2</v>
      </c>
      <c r="D47" s="516">
        <f>SUM(D31:D46)</f>
        <v>336.56</v>
      </c>
      <c r="E47" s="516"/>
      <c r="F47" s="516">
        <f>SUM(F31:F46)</f>
        <v>0</v>
      </c>
      <c r="G47" s="516"/>
      <c r="H47" s="516">
        <f>SUM(H31:H46)</f>
        <v>530.76</v>
      </c>
      <c r="I47" s="502"/>
      <c r="K47" s="495"/>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c r="AU47" s="496"/>
      <c r="AV47" s="496"/>
      <c r="AW47" s="496"/>
      <c r="AX47" s="496"/>
    </row>
    <row r="48" spans="1:50" s="493" customFormat="1" ht="15.75" hidden="1" customHeight="1">
      <c r="A48" s="501"/>
      <c r="B48" s="501"/>
      <c r="C48" s="501"/>
      <c r="D48" s="501"/>
      <c r="E48" s="501"/>
      <c r="F48" s="501"/>
      <c r="G48" s="501"/>
      <c r="H48" s="501"/>
      <c r="I48" s="502"/>
      <c r="K48" s="495"/>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c r="AU48" s="496"/>
      <c r="AV48" s="496"/>
      <c r="AW48" s="496"/>
      <c r="AX48" s="496"/>
    </row>
    <row r="49" spans="1:50" s="493" customFormat="1" ht="15.75" hidden="1" customHeight="1">
      <c r="A49" s="501"/>
      <c r="B49" s="501"/>
      <c r="C49" s="501"/>
      <c r="D49" s="501"/>
      <c r="E49" s="501"/>
      <c r="F49" s="501"/>
      <c r="G49" s="501"/>
      <c r="H49" s="501"/>
      <c r="I49" s="502"/>
      <c r="K49" s="495"/>
      <c r="N49" s="496"/>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496"/>
      <c r="AM49" s="496"/>
      <c r="AN49" s="496"/>
      <c r="AO49" s="496"/>
      <c r="AP49" s="496"/>
      <c r="AQ49" s="496"/>
      <c r="AR49" s="496"/>
      <c r="AS49" s="496"/>
      <c r="AT49" s="496"/>
      <c r="AU49" s="496"/>
      <c r="AV49" s="496"/>
      <c r="AW49" s="496"/>
      <c r="AX49" s="496"/>
    </row>
    <row r="50" spans="1:50" s="493" customFormat="1" ht="15.75" hidden="1" customHeight="1">
      <c r="A50" s="501"/>
      <c r="B50" s="501"/>
      <c r="C50" s="501"/>
      <c r="D50" s="501"/>
      <c r="E50" s="501"/>
      <c r="F50" s="501"/>
      <c r="G50" s="501"/>
      <c r="H50" s="501"/>
      <c r="I50" s="502"/>
      <c r="K50" s="495"/>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6"/>
      <c r="AN50" s="496"/>
      <c r="AO50" s="496"/>
      <c r="AP50" s="496"/>
      <c r="AQ50" s="496"/>
      <c r="AR50" s="496"/>
      <c r="AS50" s="496"/>
      <c r="AT50" s="496"/>
      <c r="AU50" s="496"/>
      <c r="AV50" s="496"/>
      <c r="AW50" s="496"/>
      <c r="AX50" s="496"/>
    </row>
    <row r="51" spans="1:50" s="493" customFormat="1" ht="13.5" hidden="1" customHeight="1">
      <c r="A51" s="523" t="s">
        <v>448</v>
      </c>
      <c r="B51" s="523"/>
      <c r="C51" s="523"/>
      <c r="D51" s="523"/>
      <c r="E51" s="523"/>
      <c r="F51" s="523"/>
      <c r="H51" s="494"/>
      <c r="K51" s="495"/>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row>
    <row r="52" spans="1:50" s="494" customFormat="1" ht="13.5" hidden="1" customHeight="1">
      <c r="A52" s="524" t="s">
        <v>250</v>
      </c>
      <c r="B52" s="523"/>
      <c r="C52" s="523"/>
      <c r="D52" s="524"/>
      <c r="E52" s="524"/>
      <c r="F52" s="524"/>
      <c r="K52" s="498"/>
      <c r="N52" s="499"/>
      <c r="O52" s="499"/>
      <c r="P52" s="499"/>
      <c r="Q52" s="499"/>
      <c r="R52" s="499"/>
      <c r="S52" s="499"/>
      <c r="T52" s="499"/>
      <c r="U52" s="499"/>
      <c r="V52" s="499"/>
      <c r="W52" s="499"/>
      <c r="X52" s="499"/>
      <c r="Y52" s="499"/>
      <c r="Z52" s="499"/>
      <c r="AA52" s="499"/>
      <c r="AB52" s="499"/>
      <c r="AC52" s="499"/>
      <c r="AD52" s="499"/>
      <c r="AE52" s="499"/>
      <c r="AF52" s="499"/>
      <c r="AG52" s="499"/>
      <c r="AH52" s="499"/>
      <c r="AI52" s="499"/>
      <c r="AJ52" s="499"/>
      <c r="AK52" s="499"/>
      <c r="AL52" s="499"/>
      <c r="AM52" s="499"/>
      <c r="AN52" s="499"/>
      <c r="AO52" s="499"/>
      <c r="AP52" s="499"/>
      <c r="AQ52" s="499"/>
      <c r="AR52" s="499"/>
      <c r="AS52" s="499"/>
      <c r="AT52" s="499"/>
      <c r="AU52" s="499"/>
      <c r="AV52" s="499"/>
      <c r="AW52" s="499"/>
      <c r="AX52" s="499"/>
    </row>
    <row r="53" spans="1:50" s="494" customFormat="1" ht="13.5" hidden="1" customHeight="1">
      <c r="A53" s="523" t="s">
        <v>332</v>
      </c>
      <c r="B53" s="523"/>
      <c r="C53" s="523"/>
      <c r="D53" s="523"/>
      <c r="E53" s="523"/>
      <c r="F53" s="523"/>
      <c r="K53" s="517"/>
      <c r="N53" s="499"/>
      <c r="O53" s="499"/>
      <c r="P53" s="499"/>
      <c r="Q53" s="499"/>
      <c r="R53" s="499"/>
      <c r="S53" s="499"/>
      <c r="T53" s="499"/>
      <c r="U53" s="499"/>
      <c r="V53" s="499"/>
      <c r="W53" s="499"/>
      <c r="X53" s="499"/>
      <c r="Y53" s="499"/>
      <c r="Z53" s="499"/>
      <c r="AA53" s="499"/>
      <c r="AB53" s="499"/>
      <c r="AC53" s="499"/>
      <c r="AD53" s="499"/>
      <c r="AE53" s="499"/>
      <c r="AF53" s="499"/>
      <c r="AG53" s="499"/>
      <c r="AH53" s="499"/>
      <c r="AI53" s="499"/>
      <c r="AJ53" s="499"/>
      <c r="AK53" s="499"/>
      <c r="AL53" s="499"/>
      <c r="AM53" s="499"/>
      <c r="AN53" s="499"/>
      <c r="AO53" s="499"/>
      <c r="AP53" s="499"/>
      <c r="AQ53" s="499"/>
      <c r="AR53" s="499"/>
      <c r="AS53" s="499"/>
      <c r="AT53" s="499"/>
      <c r="AU53" s="499"/>
      <c r="AV53" s="499"/>
      <c r="AW53" s="499"/>
      <c r="AX53" s="499"/>
    </row>
    <row r="54" spans="1:50" s="494" customFormat="1" ht="13.5" hidden="1" customHeight="1">
      <c r="K54" s="498"/>
      <c r="N54" s="499"/>
      <c r="O54" s="499"/>
      <c r="P54" s="499"/>
      <c r="Q54" s="499"/>
      <c r="R54" s="499"/>
      <c r="S54" s="499"/>
      <c r="T54" s="499"/>
      <c r="U54" s="499"/>
      <c r="V54" s="499"/>
      <c r="W54" s="499"/>
      <c r="X54" s="499"/>
      <c r="Y54" s="499"/>
      <c r="Z54" s="499"/>
      <c r="AA54" s="499"/>
      <c r="AB54" s="499"/>
      <c r="AC54" s="499"/>
      <c r="AD54" s="499"/>
      <c r="AE54" s="499"/>
      <c r="AF54" s="499"/>
      <c r="AG54" s="499"/>
      <c r="AH54" s="499"/>
      <c r="AI54" s="499"/>
      <c r="AJ54" s="499"/>
      <c r="AK54" s="499"/>
      <c r="AL54" s="499"/>
      <c r="AM54" s="499"/>
      <c r="AN54" s="499"/>
      <c r="AO54" s="499"/>
      <c r="AP54" s="499"/>
      <c r="AQ54" s="499"/>
      <c r="AR54" s="499"/>
      <c r="AS54" s="499"/>
      <c r="AT54" s="499"/>
      <c r="AU54" s="499"/>
      <c r="AV54" s="499"/>
      <c r="AW54" s="499"/>
      <c r="AX54" s="499"/>
    </row>
    <row r="55" spans="1:50" s="493" customFormat="1" ht="13.5" hidden="1" customHeight="1">
      <c r="A55" s="493" t="s">
        <v>305</v>
      </c>
      <c r="C55" s="500">
        <f>'SUMMARY 2021-22'!$C$2</f>
        <v>44651</v>
      </c>
      <c r="D55" s="494"/>
      <c r="E55" s="494"/>
      <c r="F55" s="494"/>
      <c r="G55" s="494"/>
      <c r="H55" s="494"/>
      <c r="I55" s="494"/>
      <c r="J55" s="494"/>
      <c r="K55" s="498"/>
      <c r="L55" s="494"/>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6"/>
      <c r="AU55" s="496"/>
      <c r="AV55" s="496"/>
      <c r="AW55" s="496"/>
      <c r="AX55" s="496"/>
    </row>
    <row r="56" spans="1:50" s="493" customFormat="1" ht="36.950000000000003" hidden="1" customHeight="1">
      <c r="A56" s="539" t="s">
        <v>306</v>
      </c>
      <c r="B56" s="539"/>
      <c r="C56" s="539"/>
      <c r="D56" s="539"/>
      <c r="E56" s="539"/>
      <c r="F56" s="539"/>
      <c r="G56" s="539"/>
      <c r="H56" s="539"/>
      <c r="I56" s="539"/>
      <c r="J56" s="539"/>
      <c r="K56" s="539"/>
      <c r="L56" s="539"/>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row>
    <row r="57" spans="1:50" s="493" customFormat="1" ht="30" hidden="1" customHeight="1">
      <c r="A57" s="494"/>
      <c r="B57" s="494"/>
      <c r="C57" s="494"/>
      <c r="D57" s="494"/>
      <c r="E57" s="494"/>
      <c r="F57" s="494"/>
      <c r="G57" s="494"/>
      <c r="H57" s="494"/>
      <c r="I57" s="494"/>
      <c r="J57" s="494"/>
      <c r="K57" s="498"/>
      <c r="L57" s="494"/>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row>
    <row r="58" spans="1:50" s="493" customFormat="1" ht="48" hidden="1" customHeight="1">
      <c r="A58" s="501" t="s">
        <v>207</v>
      </c>
      <c r="B58" s="501" t="s">
        <v>208</v>
      </c>
      <c r="C58" s="501" t="s">
        <v>209</v>
      </c>
      <c r="D58" s="501" t="s">
        <v>210</v>
      </c>
      <c r="E58" s="501"/>
      <c r="F58" s="501" t="s">
        <v>212</v>
      </c>
      <c r="G58" s="501"/>
      <c r="H58" s="501" t="s">
        <v>307</v>
      </c>
      <c r="I58" s="502"/>
      <c r="J58" s="503" t="s">
        <v>308</v>
      </c>
      <c r="K58" s="504" t="s">
        <v>53</v>
      </c>
      <c r="L58" s="505" t="s">
        <v>309</v>
      </c>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row>
    <row r="59" spans="1:50" s="493" customFormat="1" ht="32.25" hidden="1" customHeight="1">
      <c r="D59" s="494"/>
      <c r="E59" s="494"/>
      <c r="G59" s="506"/>
      <c r="H59" s="494">
        <f>SUM(A59:G59)</f>
        <v>0</v>
      </c>
      <c r="I59" s="506"/>
      <c r="J59" s="507"/>
      <c r="K59" s="508"/>
      <c r="L59" s="507"/>
      <c r="N59" s="496"/>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6"/>
      <c r="AN59" s="496"/>
      <c r="AO59" s="496"/>
      <c r="AP59" s="496"/>
      <c r="AQ59" s="496"/>
      <c r="AR59" s="496"/>
      <c r="AS59" s="496"/>
      <c r="AT59" s="496"/>
      <c r="AU59" s="496"/>
      <c r="AV59" s="496"/>
      <c r="AW59" s="496"/>
      <c r="AX59" s="496"/>
    </row>
    <row r="60" spans="1:50" s="493" customFormat="1" ht="17.25" hidden="1" customHeight="1">
      <c r="B60" s="506"/>
      <c r="H60" s="494">
        <f>SUM(A60:G60)</f>
        <v>0</v>
      </c>
      <c r="J60" s="510"/>
      <c r="K60" s="508"/>
      <c r="M60" s="513"/>
      <c r="N60" s="496"/>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496"/>
      <c r="AM60" s="496"/>
      <c r="AN60" s="496"/>
      <c r="AO60" s="496"/>
      <c r="AP60" s="496"/>
      <c r="AQ60" s="496"/>
      <c r="AR60" s="496"/>
      <c r="AS60" s="496"/>
      <c r="AT60" s="496"/>
      <c r="AU60" s="496"/>
      <c r="AV60" s="496"/>
      <c r="AW60" s="496"/>
      <c r="AX60" s="496"/>
    </row>
    <row r="61" spans="1:50" s="493" customFormat="1" ht="17.25" hidden="1" customHeight="1">
      <c r="G61" s="506"/>
      <c r="H61" s="494">
        <f>SUM(A61:G61)</f>
        <v>0</v>
      </c>
      <c r="I61" s="506"/>
      <c r="J61" s="510"/>
      <c r="K61" s="508"/>
      <c r="N61" s="496"/>
      <c r="O61" s="496"/>
      <c r="P61" s="496"/>
      <c r="Q61" s="496"/>
      <c r="R61" s="496"/>
      <c r="S61" s="496"/>
      <c r="T61" s="496"/>
      <c r="U61" s="496"/>
      <c r="V61" s="496"/>
      <c r="W61" s="496"/>
      <c r="X61" s="496"/>
      <c r="Y61" s="496"/>
      <c r="Z61" s="496"/>
      <c r="AA61" s="496"/>
      <c r="AB61" s="496"/>
      <c r="AC61" s="496"/>
      <c r="AD61" s="496"/>
      <c r="AE61" s="496"/>
      <c r="AF61" s="496"/>
      <c r="AG61" s="496"/>
      <c r="AH61" s="496"/>
      <c r="AI61" s="496"/>
      <c r="AJ61" s="496"/>
      <c r="AK61" s="496"/>
      <c r="AL61" s="496"/>
      <c r="AM61" s="496"/>
      <c r="AN61" s="496"/>
      <c r="AO61" s="496"/>
      <c r="AP61" s="496"/>
      <c r="AQ61" s="496"/>
      <c r="AR61" s="496"/>
      <c r="AS61" s="496"/>
      <c r="AT61" s="496"/>
      <c r="AU61" s="496"/>
      <c r="AV61" s="496"/>
      <c r="AW61" s="496"/>
      <c r="AX61" s="496"/>
    </row>
    <row r="62" spans="1:50" s="493" customFormat="1" ht="17.25" hidden="1" customHeight="1">
      <c r="G62" s="506"/>
      <c r="H62" s="494">
        <f>SUM(A62:G62)</f>
        <v>0</v>
      </c>
      <c r="I62" s="506"/>
      <c r="J62" s="510"/>
      <c r="K62" s="508"/>
      <c r="N62" s="496"/>
      <c r="O62" s="496"/>
      <c r="P62" s="496"/>
      <c r="Q62" s="496"/>
      <c r="R62" s="496"/>
      <c r="S62" s="496"/>
      <c r="T62" s="496"/>
      <c r="U62" s="496"/>
      <c r="V62" s="496"/>
      <c r="W62" s="496"/>
      <c r="X62" s="496"/>
      <c r="Y62" s="496"/>
      <c r="Z62" s="496"/>
      <c r="AA62" s="496"/>
      <c r="AB62" s="496"/>
      <c r="AC62" s="496"/>
      <c r="AD62" s="496"/>
      <c r="AE62" s="496"/>
      <c r="AF62" s="496"/>
      <c r="AG62" s="496"/>
      <c r="AH62" s="496"/>
      <c r="AI62" s="496"/>
      <c r="AJ62" s="496"/>
      <c r="AK62" s="496"/>
      <c r="AL62" s="496"/>
      <c r="AM62" s="496"/>
      <c r="AN62" s="496"/>
      <c r="AO62" s="496"/>
      <c r="AP62" s="496"/>
      <c r="AQ62" s="496"/>
      <c r="AR62" s="496"/>
      <c r="AS62" s="496"/>
      <c r="AT62" s="496"/>
      <c r="AU62" s="496"/>
      <c r="AV62" s="496"/>
      <c r="AW62" s="496"/>
      <c r="AX62" s="496"/>
    </row>
    <row r="63" spans="1:50" s="493" customFormat="1" ht="17.25" hidden="1" customHeight="1">
      <c r="B63" s="506"/>
      <c r="H63" s="494">
        <f t="shared" ref="H63:H71" si="2">SUM(A63:F63)</f>
        <v>0</v>
      </c>
      <c r="J63" s="510"/>
      <c r="K63" s="508"/>
      <c r="M63" s="513"/>
      <c r="N63" s="496"/>
      <c r="O63" s="496"/>
      <c r="P63" s="496"/>
      <c r="Q63" s="496"/>
      <c r="R63" s="496"/>
      <c r="S63" s="496"/>
      <c r="T63" s="496"/>
      <c r="U63" s="496"/>
      <c r="V63" s="496"/>
      <c r="W63" s="496"/>
      <c r="X63" s="496"/>
      <c r="Y63" s="496"/>
      <c r="Z63" s="496"/>
      <c r="AA63" s="496"/>
      <c r="AB63" s="496"/>
      <c r="AC63" s="496"/>
      <c r="AD63" s="496"/>
      <c r="AE63" s="496"/>
      <c r="AF63" s="496"/>
      <c r="AG63" s="496"/>
      <c r="AH63" s="496"/>
      <c r="AI63" s="496"/>
      <c r="AJ63" s="496"/>
      <c r="AK63" s="496"/>
      <c r="AL63" s="496"/>
      <c r="AM63" s="496"/>
      <c r="AN63" s="496"/>
      <c r="AO63" s="496"/>
      <c r="AP63" s="496"/>
      <c r="AQ63" s="496"/>
      <c r="AR63" s="496"/>
      <c r="AS63" s="496"/>
      <c r="AT63" s="496"/>
      <c r="AU63" s="496"/>
      <c r="AV63" s="496"/>
      <c r="AW63" s="496"/>
      <c r="AX63" s="496"/>
    </row>
    <row r="64" spans="1:50" s="493" customFormat="1" ht="15.75" hidden="1" customHeight="1">
      <c r="H64" s="494">
        <f t="shared" si="2"/>
        <v>0</v>
      </c>
      <c r="J64" s="510"/>
      <c r="K64" s="508"/>
      <c r="L64" s="508"/>
      <c r="M64" s="513"/>
      <c r="N64" s="496"/>
      <c r="O64" s="496"/>
      <c r="P64" s="496"/>
      <c r="Q64" s="496"/>
      <c r="R64" s="496"/>
      <c r="S64" s="496"/>
      <c r="T64" s="496"/>
      <c r="U64" s="496"/>
      <c r="V64" s="496"/>
      <c r="W64" s="496"/>
      <c r="X64" s="496"/>
      <c r="Y64" s="496"/>
      <c r="Z64" s="496"/>
      <c r="AA64" s="496"/>
      <c r="AB64" s="496"/>
      <c r="AC64" s="496"/>
      <c r="AD64" s="496"/>
      <c r="AE64" s="496"/>
      <c r="AF64" s="496"/>
      <c r="AG64" s="496"/>
      <c r="AH64" s="496"/>
      <c r="AI64" s="496"/>
      <c r="AJ64" s="496"/>
      <c r="AK64" s="496"/>
      <c r="AL64" s="496"/>
      <c r="AM64" s="496"/>
      <c r="AN64" s="496"/>
      <c r="AO64" s="496"/>
      <c r="AP64" s="496"/>
      <c r="AQ64" s="496"/>
      <c r="AR64" s="496"/>
      <c r="AS64" s="496"/>
      <c r="AT64" s="496"/>
      <c r="AU64" s="496"/>
      <c r="AV64" s="496"/>
      <c r="AW64" s="496"/>
      <c r="AX64" s="496"/>
    </row>
    <row r="65" spans="1:51" s="493" customFormat="1" ht="17.649999999999999" hidden="1">
      <c r="B65" s="506"/>
      <c r="H65" s="494">
        <f t="shared" si="2"/>
        <v>0</v>
      </c>
      <c r="J65" s="510"/>
      <c r="K65" s="508"/>
      <c r="L65" s="508"/>
      <c r="M65" s="513"/>
      <c r="N65" s="496"/>
      <c r="O65" s="496"/>
      <c r="P65" s="496"/>
      <c r="Q65" s="496"/>
      <c r="R65" s="496"/>
      <c r="S65" s="496"/>
      <c r="T65" s="496"/>
      <c r="U65" s="496"/>
      <c r="V65" s="496"/>
      <c r="W65" s="496"/>
      <c r="X65" s="496"/>
      <c r="Y65" s="496"/>
      <c r="Z65" s="496"/>
      <c r="AA65" s="496"/>
      <c r="AB65" s="496"/>
      <c r="AC65" s="496"/>
      <c r="AD65" s="496"/>
      <c r="AE65" s="496"/>
      <c r="AF65" s="496"/>
      <c r="AG65" s="496"/>
      <c r="AH65" s="496"/>
      <c r="AI65" s="496"/>
      <c r="AJ65" s="496"/>
      <c r="AK65" s="496"/>
      <c r="AL65" s="496"/>
      <c r="AM65" s="496"/>
      <c r="AN65" s="496"/>
      <c r="AO65" s="496"/>
      <c r="AP65" s="496"/>
      <c r="AQ65" s="496"/>
      <c r="AR65" s="496"/>
      <c r="AS65" s="496"/>
      <c r="AT65" s="496"/>
      <c r="AU65" s="496"/>
      <c r="AV65" s="496"/>
      <c r="AW65" s="496"/>
      <c r="AX65" s="496"/>
    </row>
    <row r="66" spans="1:51" s="493" customFormat="1" ht="17.25" hidden="1" customHeight="1">
      <c r="B66" s="506"/>
      <c r="H66" s="494">
        <f t="shared" si="2"/>
        <v>0</v>
      </c>
      <c r="J66" s="510"/>
      <c r="K66" s="508"/>
      <c r="L66" s="508"/>
      <c r="M66" s="513"/>
      <c r="N66" s="496"/>
      <c r="O66" s="496"/>
      <c r="P66" s="496"/>
      <c r="Q66" s="496"/>
      <c r="R66" s="496"/>
      <c r="S66" s="496"/>
      <c r="T66" s="496"/>
      <c r="U66" s="496"/>
      <c r="V66" s="496"/>
      <c r="W66" s="496"/>
      <c r="X66" s="496"/>
      <c r="Y66" s="496"/>
      <c r="Z66" s="496"/>
      <c r="AA66" s="496"/>
      <c r="AB66" s="496"/>
      <c r="AC66" s="496"/>
      <c r="AD66" s="496"/>
      <c r="AE66" s="496"/>
      <c r="AF66" s="496"/>
      <c r="AG66" s="496"/>
      <c r="AH66" s="496"/>
      <c r="AI66" s="496"/>
      <c r="AJ66" s="496"/>
      <c r="AK66" s="496"/>
      <c r="AL66" s="496"/>
      <c r="AM66" s="496"/>
      <c r="AN66" s="496"/>
      <c r="AO66" s="496"/>
      <c r="AP66" s="496"/>
      <c r="AQ66" s="496"/>
      <c r="AR66" s="496"/>
      <c r="AS66" s="496"/>
      <c r="AT66" s="496"/>
      <c r="AU66" s="496"/>
      <c r="AV66" s="496"/>
      <c r="AW66" s="496"/>
      <c r="AX66" s="496"/>
    </row>
    <row r="67" spans="1:51" s="493" customFormat="1" ht="17.25" hidden="1" customHeight="1">
      <c r="B67" s="506"/>
      <c r="H67" s="494">
        <f t="shared" si="2"/>
        <v>0</v>
      </c>
      <c r="J67" s="510"/>
      <c r="K67" s="508"/>
      <c r="L67" s="508"/>
      <c r="M67" s="513"/>
      <c r="N67" s="496"/>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496"/>
      <c r="AM67" s="496"/>
      <c r="AN67" s="496"/>
      <c r="AO67" s="496"/>
      <c r="AP67" s="496"/>
      <c r="AQ67" s="496"/>
      <c r="AR67" s="496"/>
      <c r="AS67" s="496"/>
      <c r="AT67" s="496"/>
      <c r="AU67" s="496"/>
      <c r="AV67" s="496"/>
      <c r="AW67" s="496"/>
      <c r="AX67" s="496"/>
    </row>
    <row r="68" spans="1:51" s="493" customFormat="1" ht="17.25" hidden="1" customHeight="1">
      <c r="B68" s="506"/>
      <c r="H68" s="494">
        <f t="shared" si="2"/>
        <v>0</v>
      </c>
      <c r="J68" s="510"/>
      <c r="K68" s="508"/>
      <c r="L68" s="508"/>
      <c r="M68" s="513"/>
      <c r="N68" s="496"/>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496"/>
      <c r="AM68" s="496"/>
      <c r="AN68" s="496"/>
      <c r="AO68" s="496"/>
      <c r="AP68" s="496"/>
      <c r="AQ68" s="496"/>
      <c r="AR68" s="496"/>
      <c r="AS68" s="496"/>
      <c r="AT68" s="496"/>
      <c r="AU68" s="496"/>
      <c r="AV68" s="496"/>
      <c r="AW68" s="496"/>
      <c r="AX68" s="496"/>
    </row>
    <row r="69" spans="1:51" s="493" customFormat="1" ht="17.25" hidden="1" customHeight="1">
      <c r="B69" s="506"/>
      <c r="H69" s="494">
        <f t="shared" si="2"/>
        <v>0</v>
      </c>
      <c r="J69" s="510"/>
      <c r="K69" s="508"/>
      <c r="L69" s="508"/>
      <c r="M69" s="513"/>
      <c r="N69" s="496"/>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496"/>
      <c r="AM69" s="496"/>
      <c r="AN69" s="496"/>
      <c r="AO69" s="496"/>
      <c r="AP69" s="496"/>
      <c r="AQ69" s="496"/>
      <c r="AR69" s="496"/>
      <c r="AS69" s="496"/>
      <c r="AT69" s="496"/>
      <c r="AU69" s="496"/>
      <c r="AV69" s="496"/>
      <c r="AW69" s="496"/>
      <c r="AX69" s="496"/>
    </row>
    <row r="70" spans="1:51" s="493" customFormat="1" ht="17.25" hidden="1" customHeight="1">
      <c r="B70" s="506"/>
      <c r="H70" s="494">
        <f t="shared" si="2"/>
        <v>0</v>
      </c>
      <c r="J70" s="510"/>
      <c r="K70" s="508"/>
      <c r="L70" s="508"/>
      <c r="M70" s="513"/>
      <c r="N70" s="496"/>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6"/>
      <c r="AN70" s="496"/>
      <c r="AO70" s="496"/>
      <c r="AP70" s="496"/>
      <c r="AQ70" s="496"/>
      <c r="AR70" s="496"/>
      <c r="AS70" s="496"/>
      <c r="AT70" s="496"/>
      <c r="AU70" s="496"/>
      <c r="AV70" s="496"/>
      <c r="AW70" s="496"/>
      <c r="AX70" s="496"/>
    </row>
    <row r="71" spans="1:51" s="493" customFormat="1" ht="17.25" hidden="1" customHeight="1">
      <c r="B71" s="506"/>
      <c r="C71" s="506"/>
      <c r="H71" s="494">
        <f t="shared" si="2"/>
        <v>0</v>
      </c>
      <c r="J71" s="515"/>
      <c r="K71" s="495"/>
      <c r="L71" s="507"/>
      <c r="M71" s="513"/>
      <c r="N71" s="496"/>
      <c r="O71" s="496"/>
      <c r="P71" s="496"/>
      <c r="Q71" s="496"/>
      <c r="R71" s="496"/>
      <c r="S71" s="496"/>
      <c r="T71" s="496"/>
      <c r="U71" s="496"/>
      <c r="V71" s="496"/>
      <c r="W71" s="496"/>
      <c r="X71" s="496"/>
      <c r="Y71" s="496"/>
      <c r="Z71" s="496"/>
      <c r="AA71" s="496"/>
      <c r="AB71" s="496"/>
      <c r="AC71" s="496"/>
      <c r="AD71" s="496"/>
      <c r="AE71" s="496"/>
      <c r="AF71" s="496"/>
      <c r="AG71" s="496"/>
      <c r="AH71" s="496"/>
      <c r="AI71" s="496"/>
      <c r="AJ71" s="496"/>
      <c r="AK71" s="496"/>
      <c r="AL71" s="496"/>
      <c r="AM71" s="496"/>
      <c r="AN71" s="496"/>
      <c r="AO71" s="496"/>
      <c r="AP71" s="496"/>
      <c r="AQ71" s="496"/>
      <c r="AR71" s="496"/>
      <c r="AS71" s="496"/>
      <c r="AT71" s="496"/>
      <c r="AU71" s="496"/>
      <c r="AV71" s="496"/>
      <c r="AW71" s="496"/>
      <c r="AX71" s="496"/>
    </row>
    <row r="72" spans="1:51" s="493" customFormat="1" ht="15.75" hidden="1" customHeight="1" thickBot="1">
      <c r="A72" s="516">
        <f>SUM(A59:A71)</f>
        <v>0</v>
      </c>
      <c r="B72" s="516">
        <f>SUM(B59:B71)</f>
        <v>0</v>
      </c>
      <c r="C72" s="516">
        <f>SUM(C59:C71)</f>
        <v>0</v>
      </c>
      <c r="D72" s="516">
        <f>SUM(D59:D71)</f>
        <v>0</v>
      </c>
      <c r="E72" s="516"/>
      <c r="F72" s="516">
        <f>SUM(F59:F71)</f>
        <v>0</v>
      </c>
      <c r="G72" s="516"/>
      <c r="H72" s="516">
        <f>SUM(H59:H71)</f>
        <v>0</v>
      </c>
      <c r="I72" s="502"/>
      <c r="K72" s="495"/>
      <c r="N72" s="496"/>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496"/>
      <c r="AM72" s="496"/>
      <c r="AN72" s="496"/>
      <c r="AO72" s="496"/>
      <c r="AP72" s="496"/>
      <c r="AQ72" s="496"/>
      <c r="AR72" s="496"/>
      <c r="AS72" s="496"/>
      <c r="AT72" s="496"/>
      <c r="AU72" s="496"/>
      <c r="AV72" s="496"/>
      <c r="AW72" s="496"/>
      <c r="AX72" s="496"/>
    </row>
    <row r="73" spans="1:51" s="506" customFormat="1" ht="17.649999999999999" hidden="1">
      <c r="I73" s="502"/>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c r="AK73" s="517"/>
      <c r="AL73" s="517"/>
      <c r="AM73" s="517"/>
      <c r="AN73" s="517"/>
      <c r="AO73" s="517"/>
      <c r="AP73" s="517"/>
      <c r="AQ73" s="517"/>
      <c r="AR73" s="517"/>
      <c r="AS73" s="517"/>
      <c r="AT73" s="517"/>
      <c r="AU73" s="517"/>
      <c r="AV73" s="517"/>
      <c r="AW73" s="517"/>
      <c r="AX73" s="517"/>
    </row>
    <row r="74" spans="1:51" hidden="1"/>
    <row r="75" spans="1:51" hidden="1"/>
    <row r="76" spans="1:51" s="496" customFormat="1" ht="17.649999999999999" hidden="1">
      <c r="A76" s="525" t="s">
        <v>448</v>
      </c>
      <c r="B76" s="525"/>
      <c r="C76" s="525"/>
      <c r="D76" s="525"/>
      <c r="E76" s="525"/>
      <c r="F76" s="493"/>
      <c r="G76" s="493"/>
      <c r="H76" s="494"/>
      <c r="I76" s="493"/>
      <c r="J76" s="526"/>
      <c r="K76" s="511"/>
      <c r="L76" s="493"/>
      <c r="O76" s="527"/>
      <c r="Q76" s="528"/>
      <c r="AY76" s="493"/>
    </row>
    <row r="77" spans="1:51" s="496" customFormat="1" ht="17.649999999999999" hidden="1">
      <c r="A77" s="529" t="s">
        <v>250</v>
      </c>
      <c r="B77" s="525"/>
      <c r="C77" s="525"/>
      <c r="D77" s="529"/>
      <c r="E77" s="529"/>
      <c r="F77" s="493"/>
      <c r="G77" s="494"/>
      <c r="H77" s="494"/>
      <c r="I77" s="494"/>
      <c r="J77" s="530"/>
      <c r="K77" s="531"/>
      <c r="L77" s="494"/>
      <c r="O77" s="527"/>
      <c r="Q77" s="528"/>
      <c r="AY77" s="493"/>
    </row>
    <row r="78" spans="1:51" s="496" customFormat="1" ht="17.649999999999999" hidden="1">
      <c r="A78" s="525" t="s">
        <v>475</v>
      </c>
      <c r="B78" s="525"/>
      <c r="C78" s="525"/>
      <c r="D78" s="525"/>
      <c r="E78" s="525"/>
      <c r="F78" s="493"/>
      <c r="G78" s="494"/>
      <c r="H78" s="494"/>
      <c r="I78" s="494"/>
      <c r="J78" s="530"/>
      <c r="K78" s="531"/>
      <c r="L78" s="494"/>
      <c r="O78" s="527"/>
      <c r="Q78" s="528"/>
      <c r="AY78" s="493"/>
    </row>
    <row r="79" spans="1:51" s="496" customFormat="1" ht="17.649999999999999" hidden="1">
      <c r="A79" s="494"/>
      <c r="B79" s="494"/>
      <c r="C79" s="494"/>
      <c r="D79" s="494"/>
      <c r="E79" s="494"/>
      <c r="F79" s="494"/>
      <c r="G79" s="494"/>
      <c r="H79" s="494"/>
      <c r="I79" s="494"/>
      <c r="J79" s="530"/>
      <c r="K79" s="531"/>
      <c r="L79" s="494"/>
      <c r="O79" s="527"/>
      <c r="Q79" s="528"/>
      <c r="AY79" s="493"/>
    </row>
    <row r="80" spans="1:51" s="496" customFormat="1" ht="17.649999999999999" hidden="1">
      <c r="A80" s="493" t="s">
        <v>305</v>
      </c>
      <c r="B80" s="493"/>
      <c r="C80" s="500">
        <f>'SUMMARY 2021-22'!$C$2</f>
        <v>44651</v>
      </c>
      <c r="D80" s="494"/>
      <c r="E80" s="494"/>
      <c r="F80" s="494"/>
      <c r="G80" s="494"/>
      <c r="H80" s="494"/>
      <c r="I80" s="494"/>
      <c r="J80" s="530"/>
      <c r="K80" s="531"/>
      <c r="L80" s="494"/>
      <c r="O80" s="527"/>
      <c r="Q80" s="528"/>
      <c r="AY80" s="493"/>
    </row>
    <row r="81" spans="1:51" s="496" customFormat="1" ht="17.25" hidden="1" customHeight="1">
      <c r="A81" s="539" t="s">
        <v>306</v>
      </c>
      <c r="B81" s="539"/>
      <c r="C81" s="539"/>
      <c r="D81" s="539"/>
      <c r="E81" s="539"/>
      <c r="F81" s="539"/>
      <c r="G81" s="539"/>
      <c r="H81" s="539"/>
      <c r="I81" s="539"/>
      <c r="J81" s="539"/>
      <c r="K81" s="539"/>
      <c r="L81" s="539"/>
      <c r="O81" s="527"/>
      <c r="Q81" s="528"/>
      <c r="AY81" s="493"/>
    </row>
    <row r="82" spans="1:51" s="496" customFormat="1" ht="17.649999999999999" hidden="1">
      <c r="A82" s="494"/>
      <c r="B82" s="494"/>
      <c r="C82" s="494"/>
      <c r="D82" s="494"/>
      <c r="E82" s="494"/>
      <c r="F82" s="494"/>
      <c r="G82" s="494"/>
      <c r="H82" s="494"/>
      <c r="I82" s="494"/>
      <c r="J82" s="530"/>
      <c r="K82" s="531"/>
      <c r="L82" s="494"/>
      <c r="O82" s="527"/>
      <c r="Q82" s="528"/>
      <c r="AY82" s="493"/>
    </row>
    <row r="83" spans="1:51" s="496" customFormat="1" ht="52.9" hidden="1">
      <c r="A83" s="501" t="s">
        <v>207</v>
      </c>
      <c r="B83" s="501" t="s">
        <v>208</v>
      </c>
      <c r="C83" s="501" t="s">
        <v>209</v>
      </c>
      <c r="D83" s="501" t="s">
        <v>210</v>
      </c>
      <c r="E83" s="501" t="s">
        <v>211</v>
      </c>
      <c r="F83" s="501" t="s">
        <v>212</v>
      </c>
      <c r="G83" s="501"/>
      <c r="H83" s="501" t="s">
        <v>307</v>
      </c>
      <c r="I83" s="502"/>
      <c r="J83" s="505" t="s">
        <v>308</v>
      </c>
      <c r="K83" s="505" t="s">
        <v>53</v>
      </c>
      <c r="L83" s="505" t="s">
        <v>309</v>
      </c>
      <c r="O83" s="527"/>
      <c r="Q83" s="528"/>
      <c r="AY83" s="493"/>
    </row>
    <row r="84" spans="1:51" s="496" customFormat="1" ht="34.9" hidden="1">
      <c r="A84" s="493"/>
      <c r="B84" s="493"/>
      <c r="C84" s="493">
        <v>57.3</v>
      </c>
      <c r="D84" s="493"/>
      <c r="E84" s="493"/>
      <c r="F84" s="493"/>
      <c r="G84" s="493"/>
      <c r="H84" s="494">
        <f t="shared" ref="H84:H89" si="3">SUM(A84:F84)</f>
        <v>57.3</v>
      </c>
      <c r="I84" s="493"/>
      <c r="J84" s="510" t="s">
        <v>476</v>
      </c>
      <c r="K84" s="511">
        <v>44636</v>
      </c>
      <c r="L84" s="532" t="s">
        <v>477</v>
      </c>
      <c r="O84" s="527"/>
      <c r="Q84" s="528"/>
      <c r="AY84" s="493"/>
    </row>
    <row r="85" spans="1:51" s="496" customFormat="1" ht="17.649999999999999" hidden="1">
      <c r="A85" s="533"/>
      <c r="B85" s="533"/>
      <c r="C85" s="533"/>
      <c r="D85" s="533"/>
      <c r="E85" s="533"/>
      <c r="F85" s="533"/>
      <c r="G85" s="533"/>
      <c r="H85" s="494">
        <f t="shared" si="3"/>
        <v>0</v>
      </c>
      <c r="I85" s="493"/>
      <c r="J85" s="510"/>
      <c r="K85" s="511"/>
      <c r="L85" s="534"/>
      <c r="O85" s="527"/>
      <c r="Q85" s="528"/>
      <c r="AY85" s="493"/>
    </row>
    <row r="86" spans="1:51" s="496" customFormat="1" ht="17.649999999999999" hidden="1">
      <c r="A86" s="493"/>
      <c r="B86" s="493"/>
      <c r="C86" s="493"/>
      <c r="D86" s="493"/>
      <c r="E86" s="493"/>
      <c r="F86" s="493"/>
      <c r="G86" s="493"/>
      <c r="H86" s="494">
        <f t="shared" si="3"/>
        <v>0</v>
      </c>
      <c r="I86" s="493"/>
      <c r="J86" s="510"/>
      <c r="K86" s="511"/>
      <c r="L86" s="507"/>
      <c r="O86" s="527"/>
      <c r="Q86" s="528"/>
      <c r="AY86" s="493"/>
    </row>
    <row r="87" spans="1:51" s="496" customFormat="1" ht="17.649999999999999" hidden="1">
      <c r="A87" s="493"/>
      <c r="B87" s="493"/>
      <c r="C87" s="493"/>
      <c r="D87" s="493"/>
      <c r="E87" s="493"/>
      <c r="F87" s="493"/>
      <c r="G87" s="493"/>
      <c r="H87" s="494">
        <f t="shared" si="3"/>
        <v>0</v>
      </c>
      <c r="I87" s="493"/>
      <c r="J87" s="510"/>
      <c r="K87" s="511"/>
      <c r="L87" s="534"/>
      <c r="O87" s="527"/>
      <c r="Q87" s="528"/>
      <c r="AY87" s="493"/>
    </row>
    <row r="88" spans="1:51" s="496" customFormat="1" ht="17.649999999999999" hidden="1">
      <c r="A88" s="493"/>
      <c r="B88" s="493"/>
      <c r="C88" s="493"/>
      <c r="D88" s="493"/>
      <c r="E88" s="493"/>
      <c r="F88" s="493"/>
      <c r="G88" s="493"/>
      <c r="H88" s="494">
        <f t="shared" si="3"/>
        <v>0</v>
      </c>
      <c r="I88" s="493"/>
      <c r="J88" s="510"/>
      <c r="K88" s="511"/>
      <c r="L88" s="534"/>
      <c r="O88" s="527"/>
      <c r="Q88" s="528"/>
      <c r="AY88" s="493"/>
    </row>
    <row r="89" spans="1:51" s="496" customFormat="1" ht="17.649999999999999" hidden="1">
      <c r="A89" s="493"/>
      <c r="B89" s="493"/>
      <c r="C89" s="493"/>
      <c r="D89" s="493"/>
      <c r="E89" s="493"/>
      <c r="F89" s="493"/>
      <c r="G89" s="493"/>
      <c r="H89" s="494">
        <f t="shared" si="3"/>
        <v>0</v>
      </c>
      <c r="I89" s="493"/>
      <c r="J89" s="510"/>
      <c r="K89" s="511"/>
      <c r="L89" s="507"/>
      <c r="O89" s="527"/>
      <c r="Q89" s="528"/>
      <c r="AY89" s="493"/>
    </row>
    <row r="90" spans="1:51" s="496" customFormat="1" ht="18" hidden="1" thickBot="1">
      <c r="A90" s="516">
        <f t="shared" ref="A90:F90" si="4">SUM(A84:A89)</f>
        <v>0</v>
      </c>
      <c r="B90" s="516">
        <f t="shared" si="4"/>
        <v>0</v>
      </c>
      <c r="C90" s="516">
        <f t="shared" si="4"/>
        <v>57.3</v>
      </c>
      <c r="D90" s="516">
        <f t="shared" si="4"/>
        <v>0</v>
      </c>
      <c r="E90" s="516">
        <f t="shared" si="4"/>
        <v>0</v>
      </c>
      <c r="F90" s="516">
        <f t="shared" si="4"/>
        <v>0</v>
      </c>
      <c r="G90" s="516"/>
      <c r="H90" s="516">
        <f>SUM(H84:H89)</f>
        <v>57.3</v>
      </c>
      <c r="I90" s="502"/>
      <c r="J90" s="526"/>
      <c r="K90" s="511"/>
      <c r="L90" s="493"/>
      <c r="O90" s="527"/>
      <c r="Q90" s="528"/>
      <c r="AY90" s="493"/>
    </row>
    <row r="91" spans="1:51" hidden="1"/>
    <row r="92" spans="1:51" hidden="1"/>
    <row r="93" spans="1:51" s="496" customFormat="1" ht="17.649999999999999">
      <c r="A93" s="535" t="s">
        <v>448</v>
      </c>
      <c r="B93" s="535"/>
      <c r="C93" s="535"/>
      <c r="D93" s="535"/>
      <c r="E93" s="535"/>
      <c r="F93" s="493"/>
      <c r="G93" s="493"/>
      <c r="H93" s="494"/>
      <c r="I93" s="493"/>
      <c r="J93" s="526"/>
      <c r="K93" s="511"/>
      <c r="L93" s="493"/>
      <c r="O93" s="527"/>
      <c r="Q93" s="528"/>
      <c r="AY93" s="493"/>
    </row>
    <row r="94" spans="1:51" s="496" customFormat="1" ht="17.649999999999999">
      <c r="A94" s="536" t="s">
        <v>250</v>
      </c>
      <c r="B94" s="535"/>
      <c r="C94" s="535"/>
      <c r="D94" s="536"/>
      <c r="E94" s="536"/>
      <c r="F94" s="493"/>
      <c r="G94" s="494"/>
      <c r="H94" s="494"/>
      <c r="I94" s="494"/>
      <c r="J94" s="530"/>
      <c r="K94" s="531"/>
      <c r="L94" s="494"/>
      <c r="O94" s="527"/>
      <c r="Q94" s="528"/>
      <c r="AY94" s="493"/>
    </row>
    <row r="95" spans="1:51" s="496" customFormat="1" ht="17.649999999999999">
      <c r="A95" s="535" t="s">
        <v>478</v>
      </c>
      <c r="B95" s="535"/>
      <c r="C95" s="535"/>
      <c r="D95" s="535"/>
      <c r="E95" s="535"/>
      <c r="F95" s="493"/>
      <c r="G95" s="494"/>
      <c r="H95" s="494"/>
      <c r="I95" s="494"/>
      <c r="J95" s="530"/>
      <c r="K95" s="531"/>
      <c r="L95" s="494"/>
      <c r="O95" s="527"/>
      <c r="Q95" s="528"/>
      <c r="AY95" s="493"/>
    </row>
    <row r="96" spans="1:51" s="496" customFormat="1" ht="17.649999999999999">
      <c r="A96" s="494"/>
      <c r="B96" s="494"/>
      <c r="C96" s="494"/>
      <c r="D96" s="494"/>
      <c r="E96" s="494"/>
      <c r="F96" s="494"/>
      <c r="G96" s="494"/>
      <c r="H96" s="494"/>
      <c r="I96" s="494"/>
      <c r="J96" s="530"/>
      <c r="K96" s="531"/>
      <c r="L96" s="494"/>
      <c r="O96" s="527"/>
      <c r="Q96" s="528"/>
      <c r="AY96" s="493"/>
    </row>
    <row r="97" spans="1:51" s="496" customFormat="1" ht="17.649999999999999">
      <c r="A97" s="493" t="s">
        <v>305</v>
      </c>
      <c r="B97" s="493"/>
      <c r="C97" s="500">
        <v>45016</v>
      </c>
      <c r="D97" s="494"/>
      <c r="E97" s="494"/>
      <c r="F97" s="494"/>
      <c r="G97" s="494"/>
      <c r="H97" s="494"/>
      <c r="I97" s="494"/>
      <c r="J97" s="530"/>
      <c r="K97" s="531"/>
      <c r="L97" s="494"/>
      <c r="O97" s="527"/>
      <c r="Q97" s="528"/>
      <c r="AY97" s="493"/>
    </row>
    <row r="98" spans="1:51" s="496" customFormat="1" ht="45" customHeight="1">
      <c r="A98" s="526" t="s">
        <v>306</v>
      </c>
      <c r="B98" s="526"/>
      <c r="C98" s="526"/>
      <c r="D98" s="526"/>
      <c r="E98" s="526"/>
      <c r="F98" s="526"/>
      <c r="G98" s="526"/>
      <c r="H98" s="526"/>
      <c r="I98" s="526"/>
      <c r="J98" s="526"/>
      <c r="K98" s="526"/>
      <c r="L98" s="526"/>
      <c r="O98" s="527"/>
      <c r="Q98" s="528"/>
      <c r="AY98" s="493"/>
    </row>
    <row r="99" spans="1:51" s="496" customFormat="1" ht="17.649999999999999">
      <c r="A99" s="494"/>
      <c r="B99" s="494"/>
      <c r="C99" s="494"/>
      <c r="D99" s="494"/>
      <c r="E99" s="494"/>
      <c r="F99" s="494"/>
      <c r="G99" s="494"/>
      <c r="H99" s="494"/>
      <c r="I99" s="494"/>
      <c r="J99" s="530"/>
      <c r="K99" s="531"/>
      <c r="L99" s="494"/>
      <c r="O99" s="527"/>
      <c r="Q99" s="528"/>
      <c r="AY99" s="493"/>
    </row>
    <row r="100" spans="1:51" s="496" customFormat="1" ht="52.9">
      <c r="A100" s="501" t="s">
        <v>207</v>
      </c>
      <c r="B100" s="501" t="s">
        <v>208</v>
      </c>
      <c r="C100" s="501" t="s">
        <v>209</v>
      </c>
      <c r="D100" s="501" t="s">
        <v>210</v>
      </c>
      <c r="E100" s="501" t="s">
        <v>211</v>
      </c>
      <c r="F100" s="501" t="s">
        <v>212</v>
      </c>
      <c r="G100" s="501"/>
      <c r="H100" s="501" t="s">
        <v>307</v>
      </c>
      <c r="I100" s="502"/>
      <c r="J100" s="505" t="s">
        <v>308</v>
      </c>
      <c r="K100" s="505" t="s">
        <v>53</v>
      </c>
      <c r="L100" s="505" t="s">
        <v>309</v>
      </c>
      <c r="O100" s="527"/>
      <c r="Q100" s="528"/>
      <c r="AY100" s="493"/>
    </row>
    <row r="101" spans="1:51" s="496" customFormat="1" ht="31.9" customHeight="1">
      <c r="A101" s="493"/>
      <c r="B101" s="493"/>
      <c r="C101" s="493"/>
      <c r="D101" s="493">
        <v>523.77</v>
      </c>
      <c r="E101" s="493"/>
      <c r="F101" s="493"/>
      <c r="G101" s="493"/>
      <c r="H101" s="494">
        <f>SUM(A101:F101)</f>
        <v>523.77</v>
      </c>
      <c r="I101" s="493"/>
      <c r="J101" s="510" t="s">
        <v>479</v>
      </c>
      <c r="K101" s="511">
        <v>44684</v>
      </c>
      <c r="L101" s="532" t="s">
        <v>480</v>
      </c>
      <c r="M101" s="537"/>
      <c r="O101" s="527"/>
      <c r="Q101" s="528"/>
      <c r="AY101" s="493"/>
    </row>
    <row r="102" spans="1:51" s="496" customFormat="1" ht="40.15" customHeight="1">
      <c r="A102" s="533"/>
      <c r="B102" s="533"/>
      <c r="C102" s="533"/>
      <c r="D102" s="533"/>
      <c r="E102" s="533">
        <v>573.03</v>
      </c>
      <c r="F102" s="533"/>
      <c r="G102" s="533"/>
      <c r="H102" s="494">
        <f>SUM(C102:F102)</f>
        <v>573.03</v>
      </c>
      <c r="I102" s="493"/>
      <c r="J102" s="510" t="s">
        <v>481</v>
      </c>
      <c r="K102" s="511">
        <v>44684</v>
      </c>
      <c r="L102" s="534" t="s">
        <v>482</v>
      </c>
      <c r="O102" s="527"/>
      <c r="Q102" s="528"/>
      <c r="AY102" s="493"/>
    </row>
    <row r="103" spans="1:51" s="496" customFormat="1" ht="21" customHeight="1">
      <c r="A103" s="493"/>
      <c r="B103" s="493"/>
      <c r="C103" s="493"/>
      <c r="D103" s="493"/>
      <c r="E103" s="493"/>
      <c r="F103" s="493">
        <v>42.1</v>
      </c>
      <c r="G103" s="493"/>
      <c r="H103" s="494">
        <f>SUM(C103:F103)</f>
        <v>42.1</v>
      </c>
      <c r="I103" s="493"/>
      <c r="J103" s="510" t="s">
        <v>483</v>
      </c>
      <c r="K103" s="511">
        <v>44684</v>
      </c>
      <c r="L103" s="507" t="s">
        <v>484</v>
      </c>
      <c r="O103" s="527"/>
      <c r="Q103" s="528"/>
      <c r="AY103" s="493"/>
    </row>
    <row r="104" spans="1:51" s="496" customFormat="1" ht="37.15" customHeight="1">
      <c r="A104" s="493"/>
      <c r="B104" s="493"/>
      <c r="D104" s="493">
        <v>32.299999999999997</v>
      </c>
      <c r="E104" s="493"/>
      <c r="F104" s="493"/>
      <c r="G104" s="493"/>
      <c r="H104" s="494">
        <f>SUM(D104:F104)</f>
        <v>32.299999999999997</v>
      </c>
      <c r="I104" s="493"/>
      <c r="J104" s="538" t="s">
        <v>485</v>
      </c>
      <c r="K104" s="511">
        <v>44684</v>
      </c>
      <c r="L104" s="534" t="s">
        <v>486</v>
      </c>
      <c r="O104" s="527"/>
      <c r="Q104" s="528"/>
      <c r="AY104" s="493"/>
    </row>
    <row r="105" spans="1:51" s="496" customFormat="1" ht="49.15" customHeight="1">
      <c r="A105" s="493"/>
      <c r="B105" s="493"/>
      <c r="C105" s="493"/>
      <c r="D105" s="493">
        <v>178.72</v>
      </c>
      <c r="E105" s="493"/>
      <c r="F105" s="493"/>
      <c r="G105" s="493"/>
      <c r="H105" s="494">
        <f>SUM(A105:F105)</f>
        <v>178.72</v>
      </c>
      <c r="I105" s="493"/>
      <c r="J105" s="510" t="s">
        <v>487</v>
      </c>
      <c r="K105" s="511">
        <v>44910</v>
      </c>
      <c r="L105" s="534" t="s">
        <v>488</v>
      </c>
      <c r="O105" s="527"/>
      <c r="Q105" s="528"/>
      <c r="AY105" s="493"/>
    </row>
    <row r="106" spans="1:51" s="496" customFormat="1" ht="17.649999999999999">
      <c r="A106" s="493"/>
      <c r="B106" s="493"/>
      <c r="C106" s="493"/>
      <c r="D106" s="493"/>
      <c r="E106" s="493"/>
      <c r="F106" s="493"/>
      <c r="G106" s="493"/>
      <c r="H106" s="494">
        <f>SUM(A106:F106)</f>
        <v>0</v>
      </c>
      <c r="I106" s="493"/>
      <c r="J106" s="510"/>
      <c r="K106" s="511"/>
      <c r="L106" s="507"/>
      <c r="O106" s="527"/>
      <c r="Q106" s="528"/>
      <c r="AY106" s="493"/>
    </row>
    <row r="107" spans="1:51" s="496" customFormat="1" ht="18" thickBot="1">
      <c r="A107" s="516">
        <f t="shared" ref="A107:G107" si="5">SUM(A101:A106)</f>
        <v>0</v>
      </c>
      <c r="B107" s="516">
        <f t="shared" si="5"/>
        <v>0</v>
      </c>
      <c r="C107" s="516">
        <f t="shared" si="5"/>
        <v>0</v>
      </c>
      <c r="D107" s="516">
        <f t="shared" si="5"/>
        <v>734.79</v>
      </c>
      <c r="E107" s="516">
        <f t="shared" si="5"/>
        <v>573.03</v>
      </c>
      <c r="F107" s="516">
        <f t="shared" si="5"/>
        <v>42.1</v>
      </c>
      <c r="G107" s="516">
        <f t="shared" si="5"/>
        <v>0</v>
      </c>
      <c r="H107" s="516">
        <f>SUM(H101:H106)</f>
        <v>1349.9199999999998</v>
      </c>
      <c r="I107" s="502"/>
      <c r="J107" s="526"/>
      <c r="K107" s="511"/>
      <c r="L107" s="493"/>
      <c r="O107" s="527"/>
      <c r="Q107" s="528"/>
      <c r="AY107" s="493"/>
    </row>
    <row r="108" spans="1:51">
      <c r="A108" s="506"/>
      <c r="B108" s="506"/>
      <c r="C108" s="506"/>
      <c r="D108" s="506"/>
      <c r="E108" s="506"/>
      <c r="F108" s="506"/>
      <c r="G108" s="506"/>
      <c r="H108" s="506"/>
      <c r="I108" s="506"/>
      <c r="J108" s="506"/>
      <c r="K108" s="506"/>
      <c r="L108" s="506"/>
    </row>
    <row r="109" spans="1:51">
      <c r="A109" s="506"/>
      <c r="B109" s="506"/>
      <c r="C109" s="506"/>
      <c r="D109" s="506"/>
      <c r="E109" s="506"/>
      <c r="F109" s="506"/>
      <c r="G109" s="506"/>
      <c r="H109" s="506"/>
      <c r="I109" s="506"/>
      <c r="J109" s="506"/>
      <c r="K109" s="506"/>
      <c r="L109" s="506"/>
    </row>
    <row r="110" spans="1:51">
      <c r="A110" s="506"/>
      <c r="B110" s="506"/>
      <c r="C110" s="506"/>
      <c r="D110" s="506"/>
      <c r="E110" s="506"/>
      <c r="F110" s="506"/>
      <c r="G110" s="506"/>
      <c r="H110" s="506"/>
      <c r="I110" s="506"/>
      <c r="J110" s="506"/>
      <c r="K110" s="506"/>
      <c r="L110" s="506"/>
    </row>
  </sheetData>
  <pageMargins left="0.70866141732283472" right="0.70866141732283472" top="0.74803149606299213" bottom="0.74803149606299213" header="0.31496062992125984" footer="0.31496062992125984"/>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489</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46" t="s">
        <v>306</v>
      </c>
      <c r="B6" s="546"/>
      <c r="C6" s="546"/>
      <c r="D6" s="546"/>
      <c r="E6" s="546"/>
      <c r="F6" s="546"/>
      <c r="G6" s="546"/>
      <c r="H6" s="546"/>
      <c r="I6" s="546"/>
      <c r="J6" s="546"/>
      <c r="K6" s="546"/>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490</v>
      </c>
      <c r="M9" s="4"/>
      <c r="N9" s="4"/>
    </row>
    <row r="10" spans="1:15" ht="30" hidden="1" customHeight="1">
      <c r="A10" s="62"/>
      <c r="B10" s="43"/>
      <c r="C10" s="62"/>
      <c r="D10" s="62"/>
      <c r="E10" s="40">
        <v>629.16</v>
      </c>
      <c r="F10" s="62"/>
      <c r="G10" s="146">
        <v>629.16</v>
      </c>
      <c r="H10" s="4"/>
      <c r="I10" s="144" t="s">
        <v>491</v>
      </c>
      <c r="J10" s="50">
        <v>43001</v>
      </c>
      <c r="K10" s="4" t="s">
        <v>492</v>
      </c>
      <c r="L10" s="250" t="s">
        <v>490</v>
      </c>
      <c r="M10" s="4"/>
    </row>
    <row r="11" spans="1:15" ht="30" hidden="1" customHeight="1">
      <c r="A11" s="62"/>
      <c r="B11" s="43"/>
      <c r="C11" s="40"/>
      <c r="D11" s="62"/>
      <c r="E11" s="40">
        <f>91.67*0.75</f>
        <v>68.752499999999998</v>
      </c>
      <c r="F11" s="62"/>
      <c r="G11" s="146">
        <f>SUM(A11:F11)</f>
        <v>68.752499999999998</v>
      </c>
      <c r="H11" s="4"/>
      <c r="I11" s="144" t="s">
        <v>493</v>
      </c>
      <c r="J11" s="50">
        <v>43002</v>
      </c>
      <c r="K11" s="4" t="s">
        <v>417</v>
      </c>
      <c r="L11" s="250" t="s">
        <v>315</v>
      </c>
      <c r="M11" s="4"/>
      <c r="N11" s="4"/>
    </row>
    <row r="12" spans="1:15" s="18" customFormat="1" ht="30" hidden="1" customHeight="1">
      <c r="A12" s="44"/>
      <c r="B12" s="44"/>
      <c r="C12" s="44"/>
      <c r="D12" s="44"/>
      <c r="E12" s="44">
        <v>290</v>
      </c>
      <c r="F12" s="44"/>
      <c r="G12" s="108">
        <f t="shared" si="0"/>
        <v>290</v>
      </c>
      <c r="H12" s="4"/>
      <c r="I12" s="144" t="s">
        <v>339</v>
      </c>
      <c r="J12" s="10">
        <v>43009</v>
      </c>
      <c r="K12" s="4" t="s">
        <v>418</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419</v>
      </c>
      <c r="J14" s="10">
        <v>43009</v>
      </c>
      <c r="K14" s="4" t="s">
        <v>420</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489</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46" t="s">
        <v>306</v>
      </c>
      <c r="B23" s="546"/>
      <c r="C23" s="546"/>
      <c r="D23" s="546"/>
      <c r="E23" s="546"/>
      <c r="F23" s="546"/>
      <c r="G23" s="546"/>
      <c r="H23" s="546"/>
      <c r="I23" s="546"/>
      <c r="J23" s="546"/>
      <c r="K23" s="546"/>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494</v>
      </c>
      <c r="J26" s="10">
        <v>43264</v>
      </c>
      <c r="K26" s="287" t="s">
        <v>495</v>
      </c>
      <c r="L26" s="250"/>
      <c r="M26" s="250"/>
      <c r="Q26" s="250"/>
    </row>
    <row r="27" spans="1:17" s="4" customFormat="1" ht="20.25" hidden="1" customHeight="1">
      <c r="A27" s="194"/>
      <c r="B27" s="194"/>
      <c r="C27" s="194">
        <v>70.45</v>
      </c>
      <c r="D27" s="194"/>
      <c r="E27" s="194"/>
      <c r="F27" s="194"/>
      <c r="G27" s="2">
        <f t="shared" ref="G27:G29" si="3">SUM(A27:E27)</f>
        <v>70.45</v>
      </c>
      <c r="I27" s="143" t="s">
        <v>496</v>
      </c>
      <c r="J27" s="10">
        <v>43353</v>
      </c>
      <c r="K27" s="8" t="s">
        <v>497</v>
      </c>
      <c r="L27" s="250"/>
      <c r="Q27" s="250"/>
    </row>
    <row r="28" spans="1:17" s="4" customFormat="1" ht="20.25" hidden="1" customHeight="1">
      <c r="B28" s="5"/>
      <c r="C28" s="194">
        <f>173.8*0.75</f>
        <v>130.35000000000002</v>
      </c>
      <c r="G28" s="2">
        <f t="shared" si="3"/>
        <v>130.35000000000002</v>
      </c>
      <c r="I28" s="298" t="s">
        <v>322</v>
      </c>
      <c r="J28" s="10">
        <v>43364</v>
      </c>
      <c r="K28" s="4" t="s">
        <v>498</v>
      </c>
      <c r="L28" s="250"/>
    </row>
    <row r="29" spans="1:17" s="4" customFormat="1" ht="20.25" hidden="1" customHeight="1">
      <c r="B29" s="5"/>
      <c r="C29" s="194">
        <v>115.5</v>
      </c>
      <c r="G29" s="2">
        <f t="shared" si="3"/>
        <v>115.5</v>
      </c>
      <c r="I29" s="298" t="s">
        <v>499</v>
      </c>
      <c r="J29" s="10">
        <v>43374</v>
      </c>
      <c r="K29" s="8" t="s">
        <v>500</v>
      </c>
      <c r="L29" s="250"/>
    </row>
    <row r="30" spans="1:17" s="4" customFormat="1" ht="20.25" hidden="1" customHeight="1">
      <c r="A30" s="194"/>
      <c r="B30" s="194"/>
      <c r="C30" s="194"/>
      <c r="D30" s="194"/>
      <c r="E30" s="194">
        <v>62</v>
      </c>
      <c r="F30" s="194"/>
      <c r="G30" s="2">
        <f t="shared" ref="G30:G34" si="4">SUM(A30:E30)</f>
        <v>62</v>
      </c>
      <c r="I30" s="143" t="s">
        <v>340</v>
      </c>
      <c r="J30" s="10">
        <v>43353</v>
      </c>
      <c r="K30" s="8" t="s">
        <v>501</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502</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503</v>
      </c>
      <c r="L32" s="250"/>
      <c r="M32" s="4"/>
      <c r="N32" s="4"/>
      <c r="O32" s="250"/>
    </row>
    <row r="33" spans="1:256" ht="20.25" hidden="1" customHeight="1">
      <c r="A33" s="40"/>
      <c r="B33" s="40"/>
      <c r="C33" s="40"/>
      <c r="D33" s="40"/>
      <c r="E33" s="40">
        <f>258.06/3</f>
        <v>86.02</v>
      </c>
      <c r="F33" s="40"/>
      <c r="G33" s="146">
        <f t="shared" si="4"/>
        <v>86.02</v>
      </c>
      <c r="H33" s="4"/>
      <c r="I33" s="4" t="s">
        <v>504</v>
      </c>
      <c r="J33" s="10">
        <v>43347</v>
      </c>
      <c r="K33" s="45" t="s">
        <v>505</v>
      </c>
      <c r="L33" s="250"/>
      <c r="M33" s="250" t="s">
        <v>384</v>
      </c>
      <c r="N33" s="4"/>
      <c r="O33" s="250"/>
    </row>
    <row r="34" spans="1:256" ht="20.25" hidden="1" customHeight="1">
      <c r="A34" s="40"/>
      <c r="B34" s="40"/>
      <c r="C34" s="40"/>
      <c r="D34" s="40"/>
      <c r="E34" s="40">
        <v>777.99</v>
      </c>
      <c r="F34" s="40"/>
      <c r="G34" s="146">
        <f t="shared" si="4"/>
        <v>777.99</v>
      </c>
      <c r="H34" s="4"/>
      <c r="I34" s="4" t="s">
        <v>504</v>
      </c>
      <c r="J34" s="10">
        <v>43373</v>
      </c>
      <c r="K34" s="45" t="s">
        <v>506</v>
      </c>
      <c r="L34" s="250"/>
      <c r="M34" s="250" t="s">
        <v>384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489</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46" t="s">
        <v>306</v>
      </c>
      <c r="B43" s="546"/>
      <c r="C43" s="546"/>
      <c r="D43" s="546"/>
      <c r="E43" s="546"/>
      <c r="F43" s="546"/>
      <c r="G43" s="546"/>
      <c r="H43" s="546"/>
      <c r="I43" s="546"/>
      <c r="J43" s="546"/>
      <c r="K43" s="546"/>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507</v>
      </c>
      <c r="J46" s="50">
        <v>43728</v>
      </c>
      <c r="K46" s="287" t="s">
        <v>508</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489</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46" t="s">
        <v>306</v>
      </c>
      <c r="B59" s="546"/>
      <c r="C59" s="546"/>
      <c r="D59" s="546"/>
      <c r="E59" s="546"/>
      <c r="F59" s="546"/>
      <c r="G59" s="546"/>
      <c r="H59" s="546"/>
      <c r="I59" s="546"/>
      <c r="J59" s="546"/>
      <c r="K59" s="546"/>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507</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509</v>
      </c>
      <c r="O65">
        <v>23.61</v>
      </c>
    </row>
    <row r="66" spans="3:15" ht="14.25">
      <c r="C66" s="151" t="s">
        <v>510</v>
      </c>
    </row>
    <row r="67" spans="3:15" ht="14.25">
      <c r="C67" s="151" t="s">
        <v>511</v>
      </c>
    </row>
    <row r="68" spans="3:15" ht="14.25">
      <c r="C68" s="151" t="s">
        <v>512</v>
      </c>
      <c r="O68">
        <v>5.97</v>
      </c>
    </row>
    <row r="69" spans="3:15" ht="14.25">
      <c r="C69" s="151" t="s">
        <v>513</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514</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515</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516</v>
      </c>
      <c r="B9" s="195"/>
      <c r="C9" s="195"/>
      <c r="E9" s="194">
        <f>48.02/7</f>
        <v>6.86</v>
      </c>
      <c r="F9" s="194"/>
      <c r="G9" s="2">
        <f>SUM(A9:E9)</f>
        <v>6.86</v>
      </c>
      <c r="I9" s="240" t="s">
        <v>397</v>
      </c>
      <c r="J9" s="50">
        <v>43709</v>
      </c>
      <c r="K9" s="8" t="s">
        <v>399</v>
      </c>
      <c r="L9" s="126"/>
      <c r="Q9" s="126"/>
    </row>
    <row r="10" spans="1:256" s="4" customFormat="1" ht="11.25" customHeight="1">
      <c r="E10" s="4">
        <f>58.65/4</f>
        <v>14.6625</v>
      </c>
      <c r="G10" s="2">
        <f>SUM(A10:E10)</f>
        <v>14.6625</v>
      </c>
      <c r="I10" s="240" t="s">
        <v>397</v>
      </c>
      <c r="J10" s="50">
        <v>43710</v>
      </c>
      <c r="K10" s="8" t="s">
        <v>399</v>
      </c>
      <c r="N10" s="8"/>
      <c r="P10" s="134"/>
    </row>
    <row r="12" spans="1:256">
      <c r="G12" t="s">
        <v>517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518</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519</v>
      </c>
      <c r="B1" s="100"/>
      <c r="C1" s="100"/>
      <c r="D1" s="100"/>
      <c r="E1" s="100"/>
      <c r="J1" s="3"/>
      <c r="K1" s="7"/>
      <c r="M1" s="77"/>
    </row>
    <row r="2" spans="1:65" s="2" customFormat="1" ht="29.25" hidden="1" customHeight="1">
      <c r="A2" s="547" t="s">
        <v>520</v>
      </c>
      <c r="B2" s="547"/>
      <c r="C2" s="547"/>
      <c r="D2" s="547"/>
      <c r="E2" s="547"/>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46" t="s">
        <v>306</v>
      </c>
      <c r="B6" s="546"/>
      <c r="C6" s="546"/>
      <c r="D6" s="546"/>
      <c r="E6" s="546"/>
      <c r="F6" s="546"/>
      <c r="G6" s="546"/>
      <c r="H6" s="546"/>
      <c r="I6" s="546"/>
      <c r="J6" s="546"/>
      <c r="K6" s="546"/>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521</v>
      </c>
      <c r="J9" s="10">
        <v>42992</v>
      </c>
      <c r="K9" s="8" t="s">
        <v>522</v>
      </c>
      <c r="L9" s="4"/>
      <c r="M9" s="80"/>
      <c r="N9" s="4"/>
      <c r="O9" s="132" t="s">
        <v>359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523</v>
      </c>
      <c r="J10" s="10">
        <v>43048</v>
      </c>
      <c r="K10" s="8" t="s">
        <v>524</v>
      </c>
      <c r="L10" s="4"/>
      <c r="M10" s="80"/>
      <c r="N10" s="4"/>
      <c r="O10" s="132" t="s">
        <v>359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525</v>
      </c>
      <c r="J11" s="10">
        <v>43048</v>
      </c>
      <c r="K11" s="8" t="s">
        <v>526</v>
      </c>
      <c r="L11" s="4"/>
      <c r="M11" s="80"/>
      <c r="N11" s="4"/>
      <c r="O11" s="132" t="s">
        <v>359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527</v>
      </c>
      <c r="J12" s="10">
        <v>43048</v>
      </c>
      <c r="K12" s="8" t="s">
        <v>528</v>
      </c>
      <c r="L12" s="4"/>
      <c r="M12" s="80"/>
      <c r="N12" s="4"/>
      <c r="O12" s="132" t="s">
        <v>359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529</v>
      </c>
      <c r="J13" s="140">
        <v>43048</v>
      </c>
      <c r="K13" s="139" t="s">
        <v>530</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531</v>
      </c>
      <c r="J14" s="140">
        <v>43048</v>
      </c>
      <c r="K14" s="139" t="s">
        <v>532</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533</v>
      </c>
      <c r="J15" s="140">
        <v>42673</v>
      </c>
      <c r="K15" s="141" t="s">
        <v>534</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535</v>
      </c>
      <c r="J16" s="140">
        <v>42677</v>
      </c>
      <c r="K16" s="141" t="s">
        <v>536</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537</v>
      </c>
      <c r="J17" s="10">
        <v>43144</v>
      </c>
      <c r="K17" s="8" t="s">
        <v>538</v>
      </c>
      <c r="L17" s="4"/>
      <c r="M17" s="80"/>
      <c r="N17" s="4"/>
      <c r="O17" s="156" t="s">
        <v>371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539</v>
      </c>
      <c r="J18" s="10">
        <v>43139</v>
      </c>
      <c r="K18" s="8" t="s">
        <v>540</v>
      </c>
      <c r="L18" s="4"/>
      <c r="M18" s="80"/>
      <c r="N18" s="4"/>
      <c r="O18" s="156" t="s">
        <v>371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519</v>
      </c>
      <c r="B23" s="158"/>
      <c r="C23" s="158"/>
      <c r="D23" s="158"/>
      <c r="E23" s="158"/>
      <c r="G23" s="2"/>
      <c r="J23" s="10"/>
      <c r="M23" s="166"/>
      <c r="N23" s="169"/>
    </row>
    <row r="24" spans="1:65" s="2" customFormat="1" ht="30" customHeight="1">
      <c r="A24" s="548" t="s">
        <v>541</v>
      </c>
      <c r="B24" s="548"/>
      <c r="C24" s="548"/>
      <c r="D24" s="548"/>
      <c r="E24" s="548"/>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46" t="s">
        <v>306</v>
      </c>
      <c r="B28" s="546"/>
      <c r="C28" s="546"/>
      <c r="D28" s="546"/>
      <c r="E28" s="546"/>
      <c r="F28" s="546"/>
      <c r="G28" s="546"/>
      <c r="H28" s="546"/>
      <c r="I28" s="546"/>
      <c r="J28" s="546"/>
      <c r="K28" s="546"/>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542</v>
      </c>
      <c r="J31" s="10">
        <v>43265</v>
      </c>
      <c r="K31" s="8" t="s">
        <v>543</v>
      </c>
      <c r="L31" s="126" t="s">
        <v>425</v>
      </c>
      <c r="M31" s="80"/>
      <c r="O31" s="132"/>
    </row>
    <row r="32" spans="1:65" s="64" customFormat="1" ht="18" customHeight="1">
      <c r="C32" s="64">
        <v>86.28</v>
      </c>
      <c r="G32" s="2">
        <f>SUM(A32:F32)</f>
        <v>86.28</v>
      </c>
      <c r="I32" s="5" t="s">
        <v>544</v>
      </c>
      <c r="J32" s="53">
        <v>43349</v>
      </c>
      <c r="K32" s="218" t="s">
        <v>545</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40">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41"/>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41"/>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41"/>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49" t="s">
        <v>546</v>
      </c>
      <c r="B1" s="550"/>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547</v>
      </c>
      <c r="C4" s="220" t="s">
        <v>548</v>
      </c>
      <c r="D4" s="220" t="s">
        <v>169</v>
      </c>
      <c r="E4" s="220" t="s">
        <v>549</v>
      </c>
      <c r="F4" s="220" t="s">
        <v>171</v>
      </c>
      <c r="G4" s="220">
        <v>931599103</v>
      </c>
      <c r="H4" s="220" t="s">
        <v>550</v>
      </c>
      <c r="I4" s="220" t="s">
        <v>551</v>
      </c>
      <c r="J4" s="220" t="s">
        <v>552</v>
      </c>
      <c r="K4" s="221" t="s">
        <v>5</v>
      </c>
      <c r="L4" s="221" t="s">
        <v>553</v>
      </c>
      <c r="M4" s="222" t="s">
        <v>183</v>
      </c>
      <c r="N4" s="222" t="s">
        <v>183</v>
      </c>
      <c r="O4" s="220" t="s">
        <v>554</v>
      </c>
      <c r="P4" s="220" t="s">
        <v>179</v>
      </c>
      <c r="Q4" s="220" t="s">
        <v>180</v>
      </c>
      <c r="R4" s="220" t="s">
        <v>555</v>
      </c>
      <c r="S4" s="220" t="s">
        <v>182</v>
      </c>
      <c r="T4" s="220" t="s">
        <v>183</v>
      </c>
      <c r="U4" s="220" t="s">
        <v>167</v>
      </c>
      <c r="V4" s="220" t="s">
        <v>183</v>
      </c>
      <c r="W4" s="220" t="s">
        <v>556</v>
      </c>
      <c r="X4" s="220" t="s">
        <v>557</v>
      </c>
      <c r="Y4" s="220"/>
      <c r="Z4" s="220"/>
      <c r="AA4" s="220"/>
      <c r="AB4" s="220"/>
      <c r="AC4" s="220" t="s">
        <v>558</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559</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560</v>
      </c>
      <c r="BX4" s="229">
        <v>0</v>
      </c>
      <c r="BY4" s="220"/>
      <c r="BZ4" s="220" t="s">
        <v>561</v>
      </c>
    </row>
    <row r="5" spans="1:78" s="230" customFormat="1" ht="14.25">
      <c r="A5" s="220" t="s">
        <v>166</v>
      </c>
      <c r="B5" s="220" t="s">
        <v>547</v>
      </c>
      <c r="C5" s="220" t="s">
        <v>548</v>
      </c>
      <c r="D5" s="220" t="s">
        <v>169</v>
      </c>
      <c r="E5" s="220" t="s">
        <v>549</v>
      </c>
      <c r="F5" s="220" t="s">
        <v>171</v>
      </c>
      <c r="G5" s="220">
        <v>931599128</v>
      </c>
      <c r="H5" s="220" t="s">
        <v>172</v>
      </c>
      <c r="I5" s="220" t="s">
        <v>173</v>
      </c>
      <c r="J5" s="220" t="s">
        <v>562</v>
      </c>
      <c r="K5" s="221" t="s">
        <v>5</v>
      </c>
      <c r="L5" s="221" t="s">
        <v>553</v>
      </c>
      <c r="M5" s="222" t="s">
        <v>183</v>
      </c>
      <c r="N5" s="222" t="s">
        <v>183</v>
      </c>
      <c r="O5" s="220" t="s">
        <v>554</v>
      </c>
      <c r="P5" s="220" t="s">
        <v>179</v>
      </c>
      <c r="Q5" s="220" t="s">
        <v>180</v>
      </c>
      <c r="R5" s="220" t="s">
        <v>555</v>
      </c>
      <c r="S5" s="220" t="s">
        <v>182</v>
      </c>
      <c r="T5" s="220" t="s">
        <v>183</v>
      </c>
      <c r="U5" s="220" t="s">
        <v>167</v>
      </c>
      <c r="V5" s="220" t="s">
        <v>183</v>
      </c>
      <c r="W5" s="220" t="s">
        <v>556</v>
      </c>
      <c r="X5" s="220" t="s">
        <v>557</v>
      </c>
      <c r="Y5" s="220"/>
      <c r="Z5" s="220"/>
      <c r="AA5" s="220"/>
      <c r="AB5" s="220"/>
      <c r="AC5" s="220" t="s">
        <v>563</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559</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564</v>
      </c>
      <c r="BX5" s="229">
        <v>0</v>
      </c>
      <c r="BY5" s="220"/>
      <c r="BZ5" s="220" t="s">
        <v>565</v>
      </c>
    </row>
    <row r="6" spans="1:78" s="230" customFormat="1" ht="14.25">
      <c r="A6" s="220" t="s">
        <v>166</v>
      </c>
      <c r="B6" s="220" t="s">
        <v>547</v>
      </c>
      <c r="C6" s="220" t="s">
        <v>548</v>
      </c>
      <c r="D6" s="220" t="s">
        <v>169</v>
      </c>
      <c r="E6" s="220" t="s">
        <v>549</v>
      </c>
      <c r="F6" s="220" t="s">
        <v>171</v>
      </c>
      <c r="G6" s="220">
        <v>931599154</v>
      </c>
      <c r="H6" s="220" t="s">
        <v>172</v>
      </c>
      <c r="I6" s="220" t="s">
        <v>173</v>
      </c>
      <c r="J6" s="220" t="s">
        <v>562</v>
      </c>
      <c r="K6" s="221" t="s">
        <v>5</v>
      </c>
      <c r="L6" s="221" t="s">
        <v>553</v>
      </c>
      <c r="M6" s="222" t="s">
        <v>183</v>
      </c>
      <c r="N6" s="222" t="s">
        <v>183</v>
      </c>
      <c r="O6" s="220" t="s">
        <v>554</v>
      </c>
      <c r="P6" s="220" t="s">
        <v>179</v>
      </c>
      <c r="Q6" s="220" t="s">
        <v>180</v>
      </c>
      <c r="R6" s="220" t="s">
        <v>555</v>
      </c>
      <c r="S6" s="220" t="s">
        <v>182</v>
      </c>
      <c r="T6" s="220" t="s">
        <v>183</v>
      </c>
      <c r="U6" s="220" t="s">
        <v>167</v>
      </c>
      <c r="V6" s="220" t="s">
        <v>183</v>
      </c>
      <c r="W6" s="220" t="s">
        <v>556</v>
      </c>
      <c r="X6" s="220" t="s">
        <v>557</v>
      </c>
      <c r="Y6" s="220"/>
      <c r="Z6" s="220"/>
      <c r="AA6" s="220"/>
      <c r="AB6" s="220"/>
      <c r="AC6" s="220" t="s">
        <v>566</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559</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564</v>
      </c>
      <c r="BX6" s="229">
        <v>0</v>
      </c>
      <c r="BY6" s="220"/>
      <c r="BZ6" s="220" t="s">
        <v>565</v>
      </c>
    </row>
    <row r="7" spans="1:78" s="230" customFormat="1" ht="14.25">
      <c r="A7" s="220" t="s">
        <v>166</v>
      </c>
      <c r="B7" s="220" t="s">
        <v>547</v>
      </c>
      <c r="C7" s="220" t="s">
        <v>548</v>
      </c>
      <c r="D7" s="220" t="s">
        <v>169</v>
      </c>
      <c r="E7" s="220" t="s">
        <v>549</v>
      </c>
      <c r="F7" s="220" t="s">
        <v>171</v>
      </c>
      <c r="G7" s="220">
        <v>931599168</v>
      </c>
      <c r="H7" s="220" t="s">
        <v>172</v>
      </c>
      <c r="I7" s="220" t="s">
        <v>173</v>
      </c>
      <c r="J7" s="220" t="s">
        <v>562</v>
      </c>
      <c r="K7" s="221" t="s">
        <v>5</v>
      </c>
      <c r="L7" s="221" t="s">
        <v>553</v>
      </c>
      <c r="M7" s="222" t="s">
        <v>183</v>
      </c>
      <c r="N7" s="222" t="s">
        <v>183</v>
      </c>
      <c r="O7" s="220" t="s">
        <v>554</v>
      </c>
      <c r="P7" s="220" t="s">
        <v>179</v>
      </c>
      <c r="Q7" s="220" t="s">
        <v>180</v>
      </c>
      <c r="R7" s="220" t="s">
        <v>555</v>
      </c>
      <c r="S7" s="220" t="s">
        <v>182</v>
      </c>
      <c r="T7" s="220" t="s">
        <v>183</v>
      </c>
      <c r="U7" s="220" t="s">
        <v>167</v>
      </c>
      <c r="V7" s="220" t="s">
        <v>183</v>
      </c>
      <c r="W7" s="220" t="s">
        <v>556</v>
      </c>
      <c r="X7" s="220" t="s">
        <v>557</v>
      </c>
      <c r="Y7" s="220"/>
      <c r="Z7" s="220"/>
      <c r="AA7" s="220"/>
      <c r="AB7" s="220"/>
      <c r="AC7" s="220" t="s">
        <v>567</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559</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564</v>
      </c>
      <c r="BX7" s="229">
        <v>0</v>
      </c>
      <c r="BY7" s="220"/>
      <c r="BZ7" s="220" t="s">
        <v>565</v>
      </c>
    </row>
    <row r="8" spans="1:78" s="230" customFormat="1" ht="19.5" customHeight="1">
      <c r="A8" s="220" t="s">
        <v>166</v>
      </c>
      <c r="B8" s="220" t="s">
        <v>547</v>
      </c>
      <c r="C8" s="220" t="s">
        <v>548</v>
      </c>
      <c r="D8" s="220" t="s">
        <v>169</v>
      </c>
      <c r="E8" s="220" t="s">
        <v>549</v>
      </c>
      <c r="F8" s="220" t="s">
        <v>171</v>
      </c>
      <c r="G8" s="220">
        <v>931599213</v>
      </c>
      <c r="H8" s="220" t="s">
        <v>172</v>
      </c>
      <c r="I8" s="220" t="s">
        <v>173</v>
      </c>
      <c r="J8" s="220" t="s">
        <v>562</v>
      </c>
      <c r="K8" s="221" t="s">
        <v>5</v>
      </c>
      <c r="L8" s="221" t="s">
        <v>553</v>
      </c>
      <c r="M8" s="222" t="s">
        <v>183</v>
      </c>
      <c r="N8" s="222" t="s">
        <v>183</v>
      </c>
      <c r="O8" s="220" t="s">
        <v>554</v>
      </c>
      <c r="P8" s="220" t="s">
        <v>179</v>
      </c>
      <c r="Q8" s="220" t="s">
        <v>180</v>
      </c>
      <c r="R8" s="220" t="s">
        <v>555</v>
      </c>
      <c r="S8" s="220" t="s">
        <v>182</v>
      </c>
      <c r="T8" s="220" t="s">
        <v>183</v>
      </c>
      <c r="U8" s="220" t="s">
        <v>167</v>
      </c>
      <c r="V8" s="220" t="s">
        <v>183</v>
      </c>
      <c r="W8" s="220" t="s">
        <v>556</v>
      </c>
      <c r="X8" s="220" t="s">
        <v>557</v>
      </c>
      <c r="Y8" s="220"/>
      <c r="Z8" s="220"/>
      <c r="AA8" s="220"/>
      <c r="AB8" s="220"/>
      <c r="AC8" s="220" t="s">
        <v>568</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559</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564</v>
      </c>
      <c r="BX8" s="229">
        <v>0</v>
      </c>
      <c r="BY8" s="220" t="s">
        <v>569</v>
      </c>
      <c r="BZ8" s="220" t="s">
        <v>565</v>
      </c>
    </row>
    <row r="9" spans="1:78" s="230" customFormat="1" ht="19.5" customHeight="1">
      <c r="A9" s="220" t="s">
        <v>166</v>
      </c>
      <c r="B9" s="220" t="s">
        <v>547</v>
      </c>
      <c r="C9" s="220" t="s">
        <v>548</v>
      </c>
      <c r="D9" s="220" t="s">
        <v>169</v>
      </c>
      <c r="E9" s="220" t="s">
        <v>549</v>
      </c>
      <c r="F9" s="220" t="s">
        <v>171</v>
      </c>
      <c r="G9" s="220">
        <v>931599352</v>
      </c>
      <c r="H9" s="220" t="s">
        <v>172</v>
      </c>
      <c r="I9" s="220" t="s">
        <v>173</v>
      </c>
      <c r="J9" s="220" t="s">
        <v>562</v>
      </c>
      <c r="K9" s="221" t="s">
        <v>5</v>
      </c>
      <c r="L9" s="221" t="s">
        <v>553</v>
      </c>
      <c r="M9" s="222" t="s">
        <v>183</v>
      </c>
      <c r="N9" s="222" t="s">
        <v>183</v>
      </c>
      <c r="O9" s="220" t="s">
        <v>554</v>
      </c>
      <c r="P9" s="220" t="s">
        <v>179</v>
      </c>
      <c r="Q9" s="220" t="s">
        <v>180</v>
      </c>
      <c r="R9" s="220" t="s">
        <v>555</v>
      </c>
      <c r="S9" s="220" t="s">
        <v>182</v>
      </c>
      <c r="T9" s="220" t="s">
        <v>183</v>
      </c>
      <c r="U9" s="220" t="s">
        <v>167</v>
      </c>
      <c r="V9" s="220" t="s">
        <v>183</v>
      </c>
      <c r="W9" s="220" t="s">
        <v>556</v>
      </c>
      <c r="X9" s="220" t="s">
        <v>557</v>
      </c>
      <c r="Y9" s="220"/>
      <c r="Z9" s="220"/>
      <c r="AA9" s="220"/>
      <c r="AB9" s="220"/>
      <c r="AC9" s="220" t="s">
        <v>570</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559</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564</v>
      </c>
      <c r="BX9" s="229">
        <v>0</v>
      </c>
      <c r="BY9" s="220" t="s">
        <v>571</v>
      </c>
      <c r="BZ9" s="220" t="s">
        <v>565</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572</v>
      </c>
      <c r="B3" s="174" t="s">
        <v>573</v>
      </c>
      <c r="C3" s="174" t="s">
        <v>574</v>
      </c>
      <c r="D3" s="174" t="s">
        <v>575</v>
      </c>
      <c r="E3" s="174" t="s">
        <v>576</v>
      </c>
      <c r="F3" s="175" t="s">
        <v>577</v>
      </c>
      <c r="G3" s="174" t="s">
        <v>578</v>
      </c>
      <c r="H3" s="174" t="s">
        <v>579</v>
      </c>
      <c r="I3" s="174" t="s">
        <v>580</v>
      </c>
      <c r="J3" s="174" t="s">
        <v>581</v>
      </c>
      <c r="K3" s="174" t="s">
        <v>582</v>
      </c>
      <c r="L3" s="174" t="s">
        <v>583</v>
      </c>
      <c r="M3" s="174" t="s">
        <v>584</v>
      </c>
      <c r="N3" s="174" t="s">
        <v>585</v>
      </c>
      <c r="O3" s="175" t="s">
        <v>586</v>
      </c>
      <c r="P3" s="176" t="s">
        <v>587</v>
      </c>
      <c r="Q3" s="175" t="s">
        <v>588</v>
      </c>
      <c r="R3" s="174" t="s">
        <v>589</v>
      </c>
      <c r="S3" s="174" t="s">
        <v>590</v>
      </c>
      <c r="T3" s="174" t="s">
        <v>591</v>
      </c>
      <c r="U3" s="175" t="s">
        <v>592</v>
      </c>
      <c r="V3" s="175" t="s">
        <v>593</v>
      </c>
      <c r="W3" s="174" t="s">
        <v>594</v>
      </c>
      <c r="X3" s="174" t="s">
        <v>595</v>
      </c>
      <c r="Y3" s="174" t="s">
        <v>596</v>
      </c>
      <c r="Z3" s="175" t="s">
        <v>597</v>
      </c>
      <c r="AA3" s="175" t="s">
        <v>598</v>
      </c>
      <c r="AB3" s="175" t="s">
        <v>599</v>
      </c>
      <c r="AC3" s="175" t="s">
        <v>600</v>
      </c>
      <c r="AD3" s="175" t="s">
        <v>601</v>
      </c>
      <c r="AE3" s="175" t="s">
        <v>602</v>
      </c>
      <c r="AF3" s="175" t="s">
        <v>603</v>
      </c>
      <c r="AG3" s="175" t="s">
        <v>604</v>
      </c>
      <c r="AH3" s="175" t="s">
        <v>605</v>
      </c>
      <c r="AI3" s="175" t="s">
        <v>606</v>
      </c>
      <c r="AJ3" s="177" t="s">
        <v>607</v>
      </c>
      <c r="AK3" s="177" t="s">
        <v>608</v>
      </c>
      <c r="AL3" s="177" t="s">
        <v>609</v>
      </c>
      <c r="AM3" s="177" t="s">
        <v>610</v>
      </c>
      <c r="AN3" s="177" t="s">
        <v>611</v>
      </c>
      <c r="AO3" s="177" t="s">
        <v>612</v>
      </c>
      <c r="AP3" s="177" t="s">
        <v>613</v>
      </c>
      <c r="AQ3" s="177" t="s">
        <v>614</v>
      </c>
      <c r="AR3" s="177" t="s">
        <v>615</v>
      </c>
      <c r="AS3" s="177" t="s">
        <v>616</v>
      </c>
      <c r="AT3" s="177" t="s">
        <v>617</v>
      </c>
      <c r="AU3" s="177" t="s">
        <v>618</v>
      </c>
      <c r="AV3" s="177" t="s">
        <v>619</v>
      </c>
      <c r="AW3" s="177" t="s">
        <v>620</v>
      </c>
      <c r="AX3" s="177" t="s">
        <v>621</v>
      </c>
      <c r="AY3" s="177" t="s">
        <v>622</v>
      </c>
      <c r="AZ3" s="177" t="s">
        <v>623</v>
      </c>
      <c r="BA3" s="177" t="s">
        <v>624</v>
      </c>
    </row>
    <row r="4" spans="1:53" s="203" customFormat="1" ht="14.25">
      <c r="A4" s="197" t="s">
        <v>169</v>
      </c>
      <c r="B4" s="197" t="s">
        <v>625</v>
      </c>
      <c r="C4" s="198">
        <v>43328</v>
      </c>
      <c r="D4" s="199"/>
      <c r="E4" s="197" t="s">
        <v>626</v>
      </c>
      <c r="F4" s="197" t="s">
        <v>627</v>
      </c>
      <c r="G4" s="197" t="s">
        <v>628</v>
      </c>
      <c r="H4" s="197" t="s">
        <v>629</v>
      </c>
      <c r="I4" s="197" t="s">
        <v>630</v>
      </c>
      <c r="J4" s="197" t="s">
        <v>631</v>
      </c>
      <c r="K4" s="197" t="s">
        <v>632</v>
      </c>
      <c r="L4" s="197" t="s">
        <v>633</v>
      </c>
      <c r="M4" s="197" t="s">
        <v>634</v>
      </c>
      <c r="N4" s="197" t="s">
        <v>635</v>
      </c>
      <c r="O4" s="199"/>
      <c r="P4" s="205">
        <v>43354</v>
      </c>
      <c r="Q4" s="197" t="s">
        <v>636</v>
      </c>
      <c r="R4" s="197" t="s">
        <v>637</v>
      </c>
      <c r="S4" s="197" t="s">
        <v>638</v>
      </c>
      <c r="T4" s="197" t="s">
        <v>639</v>
      </c>
      <c r="U4" s="199"/>
      <c r="V4" s="197" t="s">
        <v>640</v>
      </c>
      <c r="W4" s="197" t="s">
        <v>641</v>
      </c>
      <c r="X4" s="200">
        <v>0</v>
      </c>
      <c r="Y4" s="201">
        <v>0</v>
      </c>
      <c r="Z4" s="201">
        <v>0</v>
      </c>
      <c r="AA4" s="201">
        <v>0</v>
      </c>
      <c r="AB4" s="197" t="s">
        <v>642</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643</v>
      </c>
      <c r="AS4" s="197" t="s">
        <v>643</v>
      </c>
      <c r="AT4" s="197" t="s">
        <v>643</v>
      </c>
      <c r="AU4" s="197" t="s">
        <v>643</v>
      </c>
      <c r="AV4" s="199"/>
      <c r="AW4" s="199"/>
      <c r="AX4" s="197" t="s">
        <v>644</v>
      </c>
      <c r="AY4" s="197" t="s">
        <v>645</v>
      </c>
      <c r="AZ4" s="199"/>
      <c r="BA4" s="199"/>
    </row>
    <row r="5" spans="1:53" s="203" customFormat="1" ht="14.25">
      <c r="A5" s="197" t="s">
        <v>169</v>
      </c>
      <c r="B5" s="197" t="s">
        <v>625</v>
      </c>
      <c r="C5" s="198">
        <v>43328</v>
      </c>
      <c r="D5" s="199"/>
      <c r="E5" s="197" t="s">
        <v>626</v>
      </c>
      <c r="F5" s="197" t="s">
        <v>627</v>
      </c>
      <c r="G5" s="197" t="s">
        <v>628</v>
      </c>
      <c r="H5" s="197" t="s">
        <v>629</v>
      </c>
      <c r="I5" s="197" t="s">
        <v>630</v>
      </c>
      <c r="J5" s="197" t="s">
        <v>631</v>
      </c>
      <c r="K5" s="197" t="s">
        <v>632</v>
      </c>
      <c r="L5" s="197" t="s">
        <v>633</v>
      </c>
      <c r="M5" s="197" t="s">
        <v>634</v>
      </c>
      <c r="N5" s="197" t="s">
        <v>635</v>
      </c>
      <c r="O5" s="199"/>
      <c r="P5" s="205">
        <v>43354</v>
      </c>
      <c r="Q5" s="197" t="s">
        <v>636</v>
      </c>
      <c r="R5" s="197" t="s">
        <v>637</v>
      </c>
      <c r="S5" s="197" t="s">
        <v>646</v>
      </c>
      <c r="T5" s="197" t="s">
        <v>647</v>
      </c>
      <c r="U5" s="199"/>
      <c r="V5" s="197" t="s">
        <v>640</v>
      </c>
      <c r="W5" s="197" t="s">
        <v>646</v>
      </c>
      <c r="X5" s="200">
        <v>0</v>
      </c>
      <c r="Y5" s="201">
        <v>0</v>
      </c>
      <c r="Z5" s="201">
        <v>0</v>
      </c>
      <c r="AA5" s="201">
        <v>0</v>
      </c>
      <c r="AB5" s="197" t="s">
        <v>642</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643</v>
      </c>
      <c r="AS5" s="197" t="s">
        <v>643</v>
      </c>
      <c r="AT5" s="197" t="s">
        <v>643</v>
      </c>
      <c r="AU5" s="197" t="s">
        <v>643</v>
      </c>
      <c r="AV5" s="199"/>
      <c r="AW5" s="199"/>
      <c r="AX5" s="197" t="s">
        <v>644</v>
      </c>
      <c r="AY5" s="197" t="s">
        <v>645</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519</v>
      </c>
      <c r="B1" s="158"/>
      <c r="C1" s="158"/>
      <c r="D1" s="158"/>
      <c r="E1" s="158"/>
      <c r="G1" s="2"/>
      <c r="J1" s="10"/>
      <c r="M1" s="166"/>
      <c r="N1" s="169"/>
    </row>
    <row r="2" spans="1:14" s="2" customFormat="1" ht="30" customHeight="1">
      <c r="A2" s="548" t="s">
        <v>520</v>
      </c>
      <c r="B2" s="548"/>
      <c r="C2" s="548"/>
      <c r="D2" s="548"/>
      <c r="E2" s="548"/>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46" t="s">
        <v>306</v>
      </c>
      <c r="B6" s="546"/>
      <c r="C6" s="546"/>
      <c r="D6" s="546"/>
      <c r="E6" s="546"/>
      <c r="F6" s="546"/>
      <c r="G6" s="546"/>
      <c r="H6" s="546"/>
      <c r="I6" s="546"/>
      <c r="J6" s="546"/>
      <c r="K6" s="546"/>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544</v>
      </c>
      <c r="J10" s="213">
        <v>43349</v>
      </c>
      <c r="K10" s="215" t="s">
        <v>545</v>
      </c>
      <c r="M10" s="214"/>
    </row>
    <row r="20" spans="1:53">
      <c r="A20" s="174" t="s">
        <v>572</v>
      </c>
      <c r="B20" s="174" t="s">
        <v>573</v>
      </c>
      <c r="C20" s="174" t="s">
        <v>574</v>
      </c>
      <c r="D20" s="174" t="s">
        <v>575</v>
      </c>
      <c r="E20" s="174" t="s">
        <v>576</v>
      </c>
      <c r="F20" s="175" t="s">
        <v>577</v>
      </c>
      <c r="G20" s="176" t="s">
        <v>578</v>
      </c>
      <c r="H20" s="174" t="s">
        <v>579</v>
      </c>
      <c r="I20" s="174" t="s">
        <v>580</v>
      </c>
      <c r="J20" s="174" t="s">
        <v>581</v>
      </c>
      <c r="K20" s="174" t="s">
        <v>582</v>
      </c>
      <c r="L20" s="174" t="s">
        <v>583</v>
      </c>
      <c r="M20" s="174" t="s">
        <v>584</v>
      </c>
      <c r="N20" s="174" t="s">
        <v>585</v>
      </c>
      <c r="O20" s="175" t="s">
        <v>586</v>
      </c>
      <c r="P20" s="174" t="s">
        <v>587</v>
      </c>
      <c r="Q20" s="175" t="s">
        <v>588</v>
      </c>
      <c r="R20" s="174" t="s">
        <v>589</v>
      </c>
      <c r="S20" s="174" t="s">
        <v>590</v>
      </c>
      <c r="T20" s="174" t="s">
        <v>591</v>
      </c>
      <c r="U20" s="175" t="s">
        <v>592</v>
      </c>
      <c r="V20" s="175" t="s">
        <v>593</v>
      </c>
      <c r="W20" s="174" t="s">
        <v>594</v>
      </c>
      <c r="X20" s="174" t="s">
        <v>595</v>
      </c>
      <c r="Y20" s="174" t="s">
        <v>596</v>
      </c>
      <c r="Z20" s="175" t="s">
        <v>597</v>
      </c>
      <c r="AA20" s="175" t="s">
        <v>598</v>
      </c>
      <c r="AB20" s="175" t="s">
        <v>599</v>
      </c>
      <c r="AC20" s="175" t="s">
        <v>600</v>
      </c>
      <c r="AD20" s="175" t="s">
        <v>601</v>
      </c>
      <c r="AE20" s="175" t="s">
        <v>602</v>
      </c>
      <c r="AF20" s="175" t="s">
        <v>603</v>
      </c>
      <c r="AG20" s="175" t="s">
        <v>604</v>
      </c>
      <c r="AH20" s="175" t="s">
        <v>605</v>
      </c>
      <c r="AI20" s="175" t="s">
        <v>606</v>
      </c>
      <c r="AJ20" s="177" t="s">
        <v>607</v>
      </c>
      <c r="AK20" s="177" t="s">
        <v>608</v>
      </c>
      <c r="AL20" s="177" t="s">
        <v>609</v>
      </c>
      <c r="AM20" s="177" t="s">
        <v>610</v>
      </c>
      <c r="AN20" s="177" t="s">
        <v>611</v>
      </c>
      <c r="AO20" s="177" t="s">
        <v>612</v>
      </c>
      <c r="AP20" s="177" t="s">
        <v>613</v>
      </c>
      <c r="AQ20" s="211" t="s">
        <v>614</v>
      </c>
      <c r="AR20" s="177" t="s">
        <v>615</v>
      </c>
      <c r="AS20" s="177" t="s">
        <v>616</v>
      </c>
      <c r="AT20" s="177" t="s">
        <v>617</v>
      </c>
      <c r="AU20" s="177" t="s">
        <v>618</v>
      </c>
      <c r="AV20" s="177" t="s">
        <v>619</v>
      </c>
      <c r="AW20" s="177" t="s">
        <v>620</v>
      </c>
      <c r="AX20" s="177" t="s">
        <v>621</v>
      </c>
      <c r="AY20" s="177" t="s">
        <v>622</v>
      </c>
      <c r="AZ20" s="177" t="s">
        <v>623</v>
      </c>
      <c r="BA20" s="177" t="s">
        <v>624</v>
      </c>
    </row>
    <row r="21" spans="1:53" s="204" customFormat="1">
      <c r="A21" s="193" t="s">
        <v>169</v>
      </c>
      <c r="B21" s="193" t="s">
        <v>648</v>
      </c>
      <c r="C21" s="192">
        <v>43342</v>
      </c>
      <c r="D21" s="207"/>
      <c r="E21" s="193" t="s">
        <v>649</v>
      </c>
      <c r="F21" s="193" t="s">
        <v>650</v>
      </c>
      <c r="G21" s="193" t="s">
        <v>651</v>
      </c>
      <c r="H21" s="193" t="s">
        <v>652</v>
      </c>
      <c r="I21" s="193" t="s">
        <v>653</v>
      </c>
      <c r="J21" s="193" t="s">
        <v>631</v>
      </c>
      <c r="K21" s="193" t="s">
        <v>654</v>
      </c>
      <c r="L21" s="207"/>
      <c r="M21" s="193" t="s">
        <v>655</v>
      </c>
      <c r="N21" s="207"/>
      <c r="O21" s="207"/>
      <c r="P21" s="192">
        <v>43349</v>
      </c>
      <c r="Q21" s="193" t="s">
        <v>656</v>
      </c>
      <c r="R21" s="193" t="s">
        <v>657</v>
      </c>
      <c r="S21" s="193" t="s">
        <v>658</v>
      </c>
      <c r="T21" s="193" t="s">
        <v>659</v>
      </c>
      <c r="U21" s="193" t="s">
        <v>660</v>
      </c>
      <c r="V21" s="207"/>
      <c r="W21" s="193" t="s">
        <v>661</v>
      </c>
      <c r="X21" s="208">
        <v>0</v>
      </c>
      <c r="Y21" s="209">
        <v>0</v>
      </c>
      <c r="Z21" s="209">
        <v>0</v>
      </c>
      <c r="AA21" s="209">
        <v>0</v>
      </c>
      <c r="AB21" s="193" t="s">
        <v>642</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643</v>
      </c>
      <c r="AS21" s="193" t="s">
        <v>643</v>
      </c>
      <c r="AT21" s="193" t="s">
        <v>643</v>
      </c>
      <c r="AU21" s="193" t="s">
        <v>643</v>
      </c>
      <c r="AV21" s="207"/>
      <c r="AW21" s="207"/>
      <c r="AX21" s="193" t="s">
        <v>644</v>
      </c>
      <c r="AY21" s="193" t="s">
        <v>645</v>
      </c>
      <c r="AZ21" s="207"/>
      <c r="BA21" s="193" t="s">
        <v>652</v>
      </c>
    </row>
    <row r="22" spans="1:53" s="204" customFormat="1">
      <c r="A22" s="193" t="s">
        <v>169</v>
      </c>
      <c r="B22" s="193" t="s">
        <v>648</v>
      </c>
      <c r="C22" s="192">
        <v>43342</v>
      </c>
      <c r="D22" s="207"/>
      <c r="E22" s="193" t="s">
        <v>649</v>
      </c>
      <c r="F22" s="193" t="s">
        <v>662</v>
      </c>
      <c r="G22" s="193" t="s">
        <v>651</v>
      </c>
      <c r="H22" s="193" t="s">
        <v>652</v>
      </c>
      <c r="I22" s="193" t="s">
        <v>653</v>
      </c>
      <c r="J22" s="193" t="s">
        <v>631</v>
      </c>
      <c r="K22" s="193" t="s">
        <v>654</v>
      </c>
      <c r="L22" s="207"/>
      <c r="M22" s="193" t="s">
        <v>655</v>
      </c>
      <c r="N22" s="207"/>
      <c r="O22" s="207"/>
      <c r="P22" s="192">
        <v>43349</v>
      </c>
      <c r="Q22" s="193" t="s">
        <v>657</v>
      </c>
      <c r="R22" s="193" t="s">
        <v>656</v>
      </c>
      <c r="S22" s="193" t="s">
        <v>658</v>
      </c>
      <c r="T22" s="193" t="s">
        <v>659</v>
      </c>
      <c r="U22" s="193" t="s">
        <v>660</v>
      </c>
      <c r="V22" s="207"/>
      <c r="W22" s="193" t="s">
        <v>661</v>
      </c>
      <c r="X22" s="208">
        <v>0</v>
      </c>
      <c r="Y22" s="209">
        <v>0</v>
      </c>
      <c r="Z22" s="209">
        <v>0</v>
      </c>
      <c r="AA22" s="209">
        <v>0</v>
      </c>
      <c r="AB22" s="193" t="s">
        <v>642</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643</v>
      </c>
      <c r="AS22" s="193" t="s">
        <v>643</v>
      </c>
      <c r="AT22" s="193" t="s">
        <v>643</v>
      </c>
      <c r="AU22" s="193" t="s">
        <v>643</v>
      </c>
      <c r="AV22" s="207"/>
      <c r="AW22" s="207"/>
      <c r="AX22" s="193" t="s">
        <v>644</v>
      </c>
      <c r="AY22" s="193" t="s">
        <v>645</v>
      </c>
      <c r="AZ22" s="207"/>
      <c r="BA22" s="193" t="s">
        <v>652</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663</v>
      </c>
      <c r="B1" s="158"/>
      <c r="C1" s="158"/>
      <c r="D1" s="158"/>
      <c r="E1" s="158"/>
      <c r="G1" s="2"/>
      <c r="J1" s="10"/>
      <c r="M1" s="166"/>
      <c r="N1" s="169"/>
    </row>
    <row r="2" spans="1:53" s="2" customFormat="1" ht="13.15">
      <c r="A2" s="548" t="s">
        <v>281</v>
      </c>
      <c r="B2" s="548"/>
      <c r="C2" s="548"/>
      <c r="D2" s="548"/>
      <c r="E2" s="548"/>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46" t="s">
        <v>306</v>
      </c>
      <c r="B6" s="546"/>
      <c r="C6" s="546"/>
      <c r="D6" s="546"/>
      <c r="E6" s="546"/>
      <c r="F6" s="546"/>
      <c r="G6" s="546"/>
      <c r="H6" s="546"/>
      <c r="I6" s="546"/>
      <c r="J6" s="546"/>
      <c r="K6" s="546"/>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664</v>
      </c>
      <c r="J9" s="190">
        <v>43416</v>
      </c>
      <c r="K9" s="143" t="s">
        <v>665</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572</v>
      </c>
      <c r="B13" s="174" t="s">
        <v>573</v>
      </c>
      <c r="C13" s="174" t="s">
        <v>574</v>
      </c>
      <c r="D13" s="174" t="s">
        <v>575</v>
      </c>
      <c r="E13" s="174" t="s">
        <v>576</v>
      </c>
      <c r="F13" s="175" t="s">
        <v>577</v>
      </c>
      <c r="G13" s="176" t="s">
        <v>578</v>
      </c>
      <c r="H13" s="174" t="s">
        <v>579</v>
      </c>
      <c r="I13" s="174" t="s">
        <v>580</v>
      </c>
      <c r="J13" s="174" t="s">
        <v>581</v>
      </c>
      <c r="K13" s="174" t="s">
        <v>582</v>
      </c>
      <c r="L13" s="174" t="s">
        <v>583</v>
      </c>
      <c r="M13" s="174" t="s">
        <v>584</v>
      </c>
      <c r="N13" s="174" t="s">
        <v>585</v>
      </c>
      <c r="O13" s="175" t="s">
        <v>586</v>
      </c>
      <c r="P13" s="176" t="s">
        <v>587</v>
      </c>
      <c r="Q13" s="175" t="s">
        <v>588</v>
      </c>
      <c r="R13" s="174" t="s">
        <v>589</v>
      </c>
      <c r="S13" s="174" t="s">
        <v>590</v>
      </c>
      <c r="T13" s="174" t="s">
        <v>591</v>
      </c>
      <c r="U13" s="175" t="s">
        <v>592</v>
      </c>
      <c r="V13" s="175" t="s">
        <v>593</v>
      </c>
      <c r="W13" s="174" t="s">
        <v>594</v>
      </c>
      <c r="X13" s="174" t="s">
        <v>595</v>
      </c>
      <c r="Y13" s="174" t="s">
        <v>596</v>
      </c>
      <c r="Z13" s="175" t="s">
        <v>597</v>
      </c>
      <c r="AA13" s="175" t="s">
        <v>598</v>
      </c>
      <c r="AB13" s="175" t="s">
        <v>599</v>
      </c>
      <c r="AC13" s="175" t="s">
        <v>600</v>
      </c>
      <c r="AD13" s="175" t="s">
        <v>601</v>
      </c>
      <c r="AE13" s="175" t="s">
        <v>602</v>
      </c>
      <c r="AF13" s="175" t="s">
        <v>603</v>
      </c>
      <c r="AG13" s="175" t="s">
        <v>604</v>
      </c>
      <c r="AH13" s="175" t="s">
        <v>605</v>
      </c>
      <c r="AI13" s="175" t="s">
        <v>606</v>
      </c>
      <c r="AJ13" s="177" t="s">
        <v>607</v>
      </c>
      <c r="AK13" s="177" t="s">
        <v>608</v>
      </c>
      <c r="AL13" s="177" t="s">
        <v>609</v>
      </c>
      <c r="AM13" s="177" t="s">
        <v>610</v>
      </c>
      <c r="AN13" s="177" t="s">
        <v>611</v>
      </c>
      <c r="AO13" s="177" t="s">
        <v>612</v>
      </c>
      <c r="AP13" s="177" t="s">
        <v>613</v>
      </c>
      <c r="AQ13" s="177" t="s">
        <v>614</v>
      </c>
      <c r="AR13" s="177" t="s">
        <v>615</v>
      </c>
      <c r="AS13" s="177" t="s">
        <v>616</v>
      </c>
      <c r="AT13" s="177" t="s">
        <v>617</v>
      </c>
      <c r="AU13" s="177" t="s">
        <v>618</v>
      </c>
      <c r="AV13" s="177" t="s">
        <v>619</v>
      </c>
      <c r="AW13" s="177" t="s">
        <v>620</v>
      </c>
      <c r="AX13" s="177" t="s">
        <v>621</v>
      </c>
      <c r="AY13" s="177" t="s">
        <v>622</v>
      </c>
      <c r="AZ13" s="177" t="s">
        <v>623</v>
      </c>
      <c r="BA13" s="177" t="s">
        <v>624</v>
      </c>
    </row>
    <row r="14" spans="1:53" s="186" customFormat="1" ht="10.5">
      <c r="A14" s="179" t="s">
        <v>169</v>
      </c>
      <c r="B14" s="179" t="s">
        <v>666</v>
      </c>
      <c r="C14" s="180">
        <v>43284</v>
      </c>
      <c r="D14" s="181"/>
      <c r="E14" s="182" t="s">
        <v>667</v>
      </c>
      <c r="F14" s="179">
        <v>71781512</v>
      </c>
      <c r="G14" s="193" t="s">
        <v>668</v>
      </c>
      <c r="H14" s="179" t="s">
        <v>669</v>
      </c>
      <c r="I14" s="179" t="s">
        <v>670</v>
      </c>
      <c r="J14" s="179" t="s">
        <v>671</v>
      </c>
      <c r="K14" s="179" t="s">
        <v>632</v>
      </c>
      <c r="L14" s="179">
        <v>1688</v>
      </c>
      <c r="M14" s="179" t="s">
        <v>634</v>
      </c>
      <c r="N14" s="179" t="s">
        <v>672</v>
      </c>
      <c r="O14" s="179"/>
      <c r="P14" s="192">
        <v>43416</v>
      </c>
      <c r="Q14" s="179" t="s">
        <v>636</v>
      </c>
      <c r="R14" s="179" t="s">
        <v>637</v>
      </c>
      <c r="S14" s="179" t="s">
        <v>638</v>
      </c>
      <c r="T14" s="179" t="s">
        <v>647</v>
      </c>
      <c r="U14" s="181"/>
      <c r="V14" s="179" t="s">
        <v>640</v>
      </c>
      <c r="W14" s="179" t="s">
        <v>641</v>
      </c>
      <c r="X14" s="183">
        <v>0</v>
      </c>
      <c r="Y14" s="184">
        <v>0</v>
      </c>
      <c r="Z14" s="184">
        <v>0</v>
      </c>
      <c r="AA14" s="184">
        <v>0</v>
      </c>
      <c r="AB14" s="179" t="s">
        <v>642</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643</v>
      </c>
      <c r="AS14" s="179" t="s">
        <v>643</v>
      </c>
      <c r="AT14" s="179" t="s">
        <v>643</v>
      </c>
      <c r="AU14" s="179" t="s">
        <v>643</v>
      </c>
      <c r="AV14" s="181"/>
      <c r="AW14" s="179" t="s">
        <v>673</v>
      </c>
      <c r="AX14" s="179"/>
      <c r="AY14" s="179">
        <v>520410</v>
      </c>
      <c r="AZ14" s="181"/>
      <c r="BA14" s="181"/>
    </row>
    <row r="15" spans="1:53" s="186" customFormat="1" ht="10.5">
      <c r="A15" s="179" t="s">
        <v>169</v>
      </c>
      <c r="B15" s="179" t="s">
        <v>666</v>
      </c>
      <c r="C15" s="180">
        <v>43284</v>
      </c>
      <c r="D15" s="181"/>
      <c r="E15" s="182" t="s">
        <v>667</v>
      </c>
      <c r="F15" s="179">
        <v>71781512</v>
      </c>
      <c r="G15" s="193" t="s">
        <v>668</v>
      </c>
      <c r="H15" s="179" t="s">
        <v>669</v>
      </c>
      <c r="I15" s="179" t="s">
        <v>670</v>
      </c>
      <c r="J15" s="179" t="s">
        <v>671</v>
      </c>
      <c r="K15" s="179" t="s">
        <v>632</v>
      </c>
      <c r="L15" s="179">
        <v>1688</v>
      </c>
      <c r="M15" s="179" t="s">
        <v>634</v>
      </c>
      <c r="N15" s="179" t="s">
        <v>672</v>
      </c>
      <c r="O15" s="181"/>
      <c r="P15" s="192">
        <v>43416</v>
      </c>
      <c r="Q15" s="179" t="s">
        <v>674</v>
      </c>
      <c r="R15" s="179" t="s">
        <v>637</v>
      </c>
      <c r="S15" s="179" t="s">
        <v>646</v>
      </c>
      <c r="T15" s="179" t="s">
        <v>647</v>
      </c>
      <c r="U15" s="181"/>
      <c r="V15" s="179" t="s">
        <v>640</v>
      </c>
      <c r="W15" s="179" t="s">
        <v>646</v>
      </c>
      <c r="X15" s="183">
        <v>0</v>
      </c>
      <c r="Y15" s="184">
        <v>0</v>
      </c>
      <c r="Z15" s="184">
        <v>0</v>
      </c>
      <c r="AA15" s="184">
        <v>0</v>
      </c>
      <c r="AB15" s="179" t="s">
        <v>642</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643</v>
      </c>
      <c r="AS15" s="179" t="s">
        <v>643</v>
      </c>
      <c r="AT15" s="179" t="s">
        <v>643</v>
      </c>
      <c r="AU15" s="179" t="s">
        <v>643</v>
      </c>
      <c r="AV15" s="181"/>
      <c r="AW15" s="179" t="s">
        <v>673</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489</v>
      </c>
      <c r="B1" s="13"/>
      <c r="C1" s="13"/>
      <c r="D1" s="13"/>
      <c r="E1" s="13"/>
      <c r="J1" s="10"/>
    </row>
    <row r="2" spans="1:11" s="2" customFormat="1" ht="13.5" customHeight="1">
      <c r="A2" s="37" t="s">
        <v>282</v>
      </c>
      <c r="B2" s="13"/>
      <c r="C2" s="13"/>
      <c r="D2" s="37"/>
      <c r="E2" s="37"/>
      <c r="J2" s="3"/>
    </row>
    <row r="3" spans="1:11" s="2" customFormat="1" ht="13.5" customHeight="1">
      <c r="A3" s="13" t="s">
        <v>675</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46" t="s">
        <v>306</v>
      </c>
      <c r="B6" s="546"/>
      <c r="C6" s="546"/>
      <c r="D6" s="546"/>
      <c r="E6" s="546"/>
      <c r="F6" s="546"/>
      <c r="G6" s="546"/>
      <c r="H6" s="546"/>
      <c r="I6" s="546"/>
      <c r="J6" s="546"/>
      <c r="K6" s="546"/>
    </row>
    <row r="7" spans="1:11" s="2" customFormat="1" ht="11.25" customHeight="1">
      <c r="A7" s="12"/>
    </row>
    <row r="8" spans="1:11" s="26" customFormat="1" ht="39.4">
      <c r="A8" s="24" t="s">
        <v>676</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677</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675</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46" t="s">
        <v>306</v>
      </c>
      <c r="B6" s="546"/>
      <c r="C6" s="546"/>
      <c r="D6" s="546"/>
      <c r="E6" s="546"/>
      <c r="F6" s="546"/>
      <c r="G6" s="546"/>
      <c r="H6" s="546"/>
      <c r="I6" s="546"/>
      <c r="J6" s="546"/>
      <c r="K6" s="546"/>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51" t="s">
        <v>678</v>
      </c>
      <c r="B1" s="551"/>
      <c r="C1" s="551"/>
      <c r="D1" s="551"/>
      <c r="E1" s="551"/>
      <c r="F1" s="551"/>
      <c r="G1" s="551"/>
      <c r="H1" s="551"/>
      <c r="I1" s="551"/>
      <c r="J1" s="551"/>
      <c r="K1" s="551"/>
      <c r="L1" s="551"/>
      <c r="M1" s="551"/>
      <c r="N1" s="551"/>
      <c r="O1" s="551"/>
      <c r="P1" s="551"/>
      <c r="Q1" s="551"/>
      <c r="R1" s="551"/>
      <c r="S1" s="551"/>
      <c r="T1" s="551"/>
    </row>
    <row r="2" spans="1:30" s="18" customFormat="1" ht="49.5" customHeight="1">
      <c r="A2" s="44"/>
      <c r="B2" s="44"/>
      <c r="C2" s="44"/>
      <c r="D2" s="44"/>
      <c r="E2" s="44">
        <f>172.58/4</f>
        <v>43.145000000000003</v>
      </c>
      <c r="F2" s="44"/>
      <c r="G2" s="108">
        <v>43.145000000000003</v>
      </c>
      <c r="H2" s="4"/>
      <c r="I2" s="136" t="s">
        <v>679</v>
      </c>
      <c r="J2" s="10">
        <v>43045</v>
      </c>
      <c r="K2" s="8" t="s">
        <v>680</v>
      </c>
      <c r="L2" s="41"/>
      <c r="M2" s="81"/>
      <c r="N2" s="74"/>
      <c r="O2" s="135" t="s">
        <v>320</v>
      </c>
      <c r="P2" s="41"/>
      <c r="Q2" s="4" t="s">
        <v>681</v>
      </c>
      <c r="R2" s="16" t="s">
        <v>682</v>
      </c>
      <c r="S2" s="41"/>
      <c r="T2" s="41"/>
      <c r="U2" s="152" t="s">
        <v>683</v>
      </c>
      <c r="V2" s="41"/>
      <c r="W2" s="41"/>
      <c r="X2" s="41"/>
      <c r="Y2" s="41"/>
      <c r="Z2" s="41"/>
      <c r="AA2" s="41"/>
      <c r="AB2" s="41"/>
      <c r="AC2" s="41"/>
      <c r="AD2" s="41"/>
    </row>
    <row r="3" spans="1:30" ht="14.25">
      <c r="A3" s="151"/>
    </row>
    <row r="4" spans="1:30" ht="35.25" customHeight="1">
      <c r="A4" s="551" t="s">
        <v>684</v>
      </c>
      <c r="B4" s="551"/>
      <c r="C4" s="551"/>
      <c r="D4" s="551"/>
      <c r="E4" s="551"/>
      <c r="F4" s="551"/>
      <c r="G4" s="551"/>
      <c r="H4" s="551"/>
      <c r="I4" s="551"/>
      <c r="J4" s="551"/>
      <c r="K4" s="551"/>
      <c r="L4" s="551"/>
      <c r="M4" s="551"/>
      <c r="N4" s="551"/>
      <c r="O4" s="551"/>
      <c r="P4" s="551"/>
      <c r="Q4" s="551"/>
      <c r="R4" s="551"/>
      <c r="S4" s="551"/>
      <c r="T4" s="551"/>
    </row>
    <row r="5" spans="1:30" ht="35.25" customHeight="1">
      <c r="A5" s="551" t="s">
        <v>685</v>
      </c>
      <c r="B5" s="551"/>
      <c r="C5" s="551"/>
      <c r="D5" s="551"/>
      <c r="E5" s="551"/>
      <c r="F5" s="551"/>
      <c r="G5" s="551"/>
      <c r="H5" s="551"/>
      <c r="I5" s="551"/>
      <c r="J5" s="551"/>
      <c r="K5" s="551"/>
      <c r="L5" s="551"/>
      <c r="M5" s="551"/>
      <c r="N5" s="551"/>
      <c r="O5" s="551"/>
      <c r="P5" s="551"/>
      <c r="Q5" s="551"/>
      <c r="R5" s="551"/>
      <c r="S5" s="551"/>
      <c r="T5" s="551"/>
    </row>
    <row r="6" spans="1:30" s="41" customFormat="1" ht="39">
      <c r="A6" s="44"/>
      <c r="B6" s="44"/>
      <c r="C6" s="44"/>
      <c r="D6" s="44"/>
      <c r="E6" s="44">
        <v>0.97</v>
      </c>
      <c r="F6" s="44"/>
      <c r="G6" s="154">
        <f t="shared" ref="G6:G8" si="0">SUM(A6:E6)</f>
        <v>0.97</v>
      </c>
      <c r="H6" s="4"/>
      <c r="I6" s="75" t="s">
        <v>360</v>
      </c>
      <c r="J6" s="10">
        <v>43075</v>
      </c>
      <c r="K6" s="8" t="s">
        <v>686</v>
      </c>
      <c r="L6" s="132" t="s">
        <v>359</v>
      </c>
      <c r="N6" s="153" t="s">
        <v>687</v>
      </c>
      <c r="U6" s="152" t="s">
        <v>683</v>
      </c>
    </row>
    <row r="7" spans="1:30" s="41" customFormat="1" ht="51.75">
      <c r="A7" s="44"/>
      <c r="B7" s="44"/>
      <c r="C7" s="44"/>
      <c r="D7" s="44"/>
      <c r="E7" s="44">
        <v>6.46</v>
      </c>
      <c r="F7" s="44"/>
      <c r="G7" s="154">
        <f t="shared" si="0"/>
        <v>6.46</v>
      </c>
      <c r="H7" s="4"/>
      <c r="I7" s="75" t="s">
        <v>360</v>
      </c>
      <c r="J7" s="10">
        <v>43075</v>
      </c>
      <c r="K7" s="8" t="s">
        <v>688</v>
      </c>
      <c r="L7" s="132" t="s">
        <v>359</v>
      </c>
      <c r="N7" s="133" t="s">
        <v>689</v>
      </c>
      <c r="O7" s="44">
        <f>(41.43+3.78)</f>
        <v>45.21</v>
      </c>
      <c r="P7" s="134">
        <v>8</v>
      </c>
      <c r="Q7" s="4">
        <f t="shared" ref="Q7" si="1">O7/P7</f>
        <v>5.6512500000000001</v>
      </c>
      <c r="R7" s="4"/>
      <c r="U7" s="152" t="s">
        <v>683</v>
      </c>
    </row>
    <row r="8" spans="1:30" s="41" customFormat="1" ht="51.75">
      <c r="A8" s="44"/>
      <c r="B8" s="44"/>
      <c r="C8" s="44"/>
      <c r="D8" s="44"/>
      <c r="E8" s="44">
        <v>20.239999999999998</v>
      </c>
      <c r="F8" s="44"/>
      <c r="G8" s="154">
        <f t="shared" si="0"/>
        <v>20.239999999999998</v>
      </c>
      <c r="H8" s="4"/>
      <c r="I8" s="75" t="s">
        <v>690</v>
      </c>
      <c r="J8" s="10">
        <v>43073</v>
      </c>
      <c r="K8" s="8" t="s">
        <v>691</v>
      </c>
      <c r="L8" s="135" t="s">
        <v>320</v>
      </c>
      <c r="N8" s="153" t="s">
        <v>692</v>
      </c>
      <c r="O8" s="4"/>
      <c r="P8" s="134"/>
      <c r="Q8" s="4"/>
      <c r="R8" s="4"/>
      <c r="S8" s="4"/>
      <c r="T8" s="4"/>
      <c r="U8" s="152" t="s">
        <v>683</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690</v>
      </c>
      <c r="J11" s="10">
        <v>43074</v>
      </c>
      <c r="K11" s="8" t="s">
        <v>693</v>
      </c>
      <c r="L11" s="135" t="s">
        <v>320</v>
      </c>
      <c r="N11" s="133" t="s">
        <v>694</v>
      </c>
      <c r="U11" s="152" t="s">
        <v>695</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414</v>
      </c>
      <c r="B1" s="112"/>
      <c r="C1" s="112"/>
      <c r="D1" s="112"/>
    </row>
    <row r="2" spans="1:43" ht="13.15">
      <c r="A2" s="111" t="s">
        <v>415</v>
      </c>
      <c r="B2" s="112"/>
      <c r="C2" s="112"/>
      <c r="D2" s="112"/>
      <c r="F2" s="118" t="s">
        <v>696</v>
      </c>
      <c r="G2" s="118"/>
      <c r="H2" s="118"/>
    </row>
    <row r="3" spans="1:43">
      <c r="A3" s="112"/>
      <c r="B3" s="112"/>
      <c r="C3" s="112"/>
      <c r="D3" s="112"/>
    </row>
    <row r="4" spans="1:43" ht="13.15">
      <c r="A4" s="109" t="s">
        <v>697</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698</v>
      </c>
      <c r="S18" s="119" t="s">
        <v>698</v>
      </c>
      <c r="T18" s="119" t="s">
        <v>698</v>
      </c>
    </row>
    <row r="19" spans="18:21">
      <c r="R19">
        <v>202.48</v>
      </c>
      <c r="S19">
        <v>20</v>
      </c>
      <c r="T19">
        <f>SUM(R19:S19)</f>
        <v>222.48</v>
      </c>
      <c r="U19" t="s">
        <v>699</v>
      </c>
    </row>
    <row r="20" spans="18:21">
      <c r="R20">
        <v>143.77000000000001</v>
      </c>
      <c r="S20">
        <v>20</v>
      </c>
      <c r="T20">
        <f>SUM(R20:S20)</f>
        <v>163.77000000000001</v>
      </c>
      <c r="U20" t="s">
        <v>414</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700</v>
      </c>
      <c r="B1" s="112"/>
      <c r="C1" s="112"/>
      <c r="D1" s="112"/>
    </row>
    <row r="2" spans="1:43" ht="13.15">
      <c r="A2" s="111" t="s">
        <v>701</v>
      </c>
      <c r="B2" s="112"/>
      <c r="C2" s="112"/>
      <c r="D2" s="112"/>
      <c r="F2" s="118" t="s">
        <v>696</v>
      </c>
      <c r="G2" s="118"/>
      <c r="H2" s="118"/>
    </row>
    <row r="3" spans="1:43">
      <c r="A3" s="112"/>
      <c r="B3" s="112"/>
      <c r="C3" s="112"/>
      <c r="D3" s="112"/>
    </row>
    <row r="4" spans="1:43" s="64" customFormat="1" ht="13.15">
      <c r="A4" s="12" t="s">
        <v>697</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702</v>
      </c>
    </row>
    <row r="56" spans="1:9" ht="13.15">
      <c r="A56" s="121" t="s">
        <v>703</v>
      </c>
      <c r="B56" s="122">
        <v>2160.37</v>
      </c>
      <c r="C56" s="123">
        <v>3100961586</v>
      </c>
      <c r="D56" s="124">
        <v>43061</v>
      </c>
      <c r="E56" s="125" t="s">
        <v>704</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514</v>
      </c>
      <c r="B1" s="86"/>
      <c r="C1" s="86"/>
      <c r="D1" s="86"/>
      <c r="E1" s="2"/>
      <c r="F1" s="2"/>
      <c r="G1" s="2"/>
      <c r="H1" s="2"/>
      <c r="I1" s="2"/>
      <c r="J1" s="3"/>
      <c r="K1" s="7"/>
    </row>
    <row r="2" spans="1:13" s="2" customFormat="1" ht="14.25">
      <c r="A2" s="86" t="s">
        <v>515</v>
      </c>
      <c r="B2" s="86"/>
      <c r="C2" s="86"/>
      <c r="D2" s="86"/>
      <c r="E2" s="4"/>
      <c r="F2" s="4"/>
      <c r="G2" s="4"/>
      <c r="H2" s="4"/>
      <c r="I2" s="4"/>
      <c r="J2" s="10"/>
      <c r="K2" s="8"/>
    </row>
    <row r="3" spans="1:13" s="4" customFormat="1" ht="14.25">
      <c r="A3" s="86" t="s">
        <v>705</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706</v>
      </c>
      <c r="J5" s="10">
        <v>42614</v>
      </c>
      <c r="K5" s="8" t="s">
        <v>707</v>
      </c>
    </row>
    <row r="6" spans="1:13" s="16" customFormat="1" ht="26.25" customHeight="1">
      <c r="A6" s="44"/>
      <c r="B6" s="44"/>
      <c r="C6" s="2"/>
      <c r="D6" s="44"/>
      <c r="E6" s="44">
        <f>905.06/18</f>
        <v>50.281111111111109</v>
      </c>
      <c r="F6" s="44"/>
      <c r="G6" s="4">
        <f>SUM(A6:E6)</f>
        <v>50.281111111111109</v>
      </c>
      <c r="H6" s="4"/>
      <c r="I6" s="4" t="s">
        <v>708</v>
      </c>
      <c r="J6" s="10">
        <v>42688</v>
      </c>
      <c r="K6" s="8" t="s">
        <v>709</v>
      </c>
    </row>
    <row r="7" spans="1:13" s="16" customFormat="1" ht="30.75" customHeight="1">
      <c r="A7" s="44"/>
      <c r="B7" s="44"/>
      <c r="C7" s="2"/>
      <c r="D7" s="44"/>
      <c r="E7" s="44">
        <f>(136.58+184.3+27.45)/8</f>
        <v>43.541249999999998</v>
      </c>
      <c r="F7" s="44"/>
      <c r="G7" s="4">
        <f>SUM(A7:E7)</f>
        <v>43.541249999999998</v>
      </c>
      <c r="H7" s="4"/>
      <c r="I7" s="4" t="s">
        <v>710</v>
      </c>
      <c r="J7" s="42" t="s">
        <v>711</v>
      </c>
      <c r="K7" s="8" t="s">
        <v>712</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346</v>
      </c>
      <c r="B12" s="86"/>
      <c r="C12" s="86"/>
      <c r="D12" s="86"/>
      <c r="E12" s="86"/>
      <c r="J12" s="10"/>
    </row>
    <row r="13" spans="1:13" s="2" customFormat="1" ht="13.5" customHeight="1">
      <c r="A13" s="87" t="s">
        <v>272</v>
      </c>
      <c r="B13" s="86"/>
      <c r="C13" s="86"/>
      <c r="D13" s="87"/>
      <c r="E13" s="87"/>
      <c r="J13" s="3"/>
    </row>
    <row r="14" spans="1:13" s="2" customFormat="1" ht="13.5" customHeight="1">
      <c r="A14" s="86" t="s">
        <v>675</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706</v>
      </c>
      <c r="J16" s="10">
        <v>42598</v>
      </c>
      <c r="K16" s="8" t="s">
        <v>707</v>
      </c>
    </row>
    <row r="17" spans="1:13" s="16" customFormat="1" ht="27" customHeight="1">
      <c r="A17" s="44"/>
      <c r="B17" s="44"/>
      <c r="C17" s="2"/>
      <c r="D17" s="44"/>
      <c r="E17" s="44">
        <f>905.06/18</f>
        <v>50.281111111111109</v>
      </c>
      <c r="F17" s="44"/>
      <c r="G17" s="4">
        <f>SUM(A17:E17)</f>
        <v>50.281111111111109</v>
      </c>
      <c r="H17" s="4"/>
      <c r="I17" s="4" t="s">
        <v>708</v>
      </c>
      <c r="J17" s="10">
        <v>42688</v>
      </c>
      <c r="K17" s="8" t="s">
        <v>709</v>
      </c>
    </row>
    <row r="18" spans="1:13" s="16" customFormat="1" ht="30.75" customHeight="1">
      <c r="A18" s="44"/>
      <c r="B18" s="44"/>
      <c r="C18" s="2"/>
      <c r="D18" s="44"/>
      <c r="E18" s="44">
        <f>(136.58+184.3+27.45)/8</f>
        <v>43.541249999999998</v>
      </c>
      <c r="F18" s="44"/>
      <c r="G18" s="4">
        <f>SUM(A18:E18)</f>
        <v>43.541249999999998</v>
      </c>
      <c r="H18" s="4"/>
      <c r="I18" s="4" t="s">
        <v>710</v>
      </c>
      <c r="J18" s="42" t="s">
        <v>711</v>
      </c>
      <c r="K18" s="8" t="s">
        <v>712</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519</v>
      </c>
      <c r="B23" s="86"/>
      <c r="C23" s="86"/>
      <c r="D23" s="86"/>
      <c r="E23" s="86"/>
      <c r="J23" s="3"/>
      <c r="K23" s="7"/>
    </row>
    <row r="24" spans="1:13" s="2" customFormat="1" ht="29.25" customHeight="1">
      <c r="A24" s="552" t="s">
        <v>520</v>
      </c>
      <c r="B24" s="552"/>
      <c r="C24" s="552"/>
      <c r="D24" s="552"/>
      <c r="E24" s="552"/>
      <c r="J24" s="3"/>
      <c r="K24" s="7"/>
    </row>
    <row r="25" spans="1:13" s="2" customFormat="1" ht="13.5" customHeight="1">
      <c r="A25" s="86" t="s">
        <v>675</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708</v>
      </c>
      <c r="J27" s="10">
        <v>42688</v>
      </c>
      <c r="K27" s="8" t="s">
        <v>709</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414</v>
      </c>
      <c r="B33" s="86"/>
      <c r="C33" s="86"/>
      <c r="D33" s="86"/>
      <c r="E33" s="86"/>
      <c r="J33" s="10"/>
    </row>
    <row r="34" spans="1:14" s="2" customFormat="1" ht="13.5" customHeight="1">
      <c r="A34" s="87" t="s">
        <v>415</v>
      </c>
      <c r="B34" s="86"/>
      <c r="C34" s="86"/>
      <c r="D34" s="87"/>
      <c r="E34" s="87"/>
      <c r="J34" s="3"/>
    </row>
    <row r="35" spans="1:14" s="2" customFormat="1" ht="13.5" customHeight="1">
      <c r="A35" s="86" t="s">
        <v>675</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708</v>
      </c>
      <c r="J37" s="10">
        <v>42688</v>
      </c>
      <c r="K37" s="8" t="s">
        <v>709</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333</v>
      </c>
      <c r="B42" s="86"/>
      <c r="C42" s="86"/>
      <c r="D42" s="86"/>
      <c r="E42" s="86"/>
      <c r="J42" s="10"/>
    </row>
    <row r="43" spans="1:14" s="2" customFormat="1" ht="13.5" customHeight="1">
      <c r="A43" s="87" t="s">
        <v>334</v>
      </c>
      <c r="B43" s="86"/>
      <c r="C43" s="86"/>
      <c r="D43" s="87"/>
      <c r="E43" s="87"/>
      <c r="J43" s="3"/>
    </row>
    <row r="44" spans="1:14" s="2" customFormat="1" ht="13.5" customHeight="1">
      <c r="A44" s="86" t="s">
        <v>675</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710</v>
      </c>
      <c r="J46" s="42" t="s">
        <v>711</v>
      </c>
      <c r="K46" s="8" t="s">
        <v>712</v>
      </c>
      <c r="N46" s="73"/>
    </row>
    <row r="47" spans="1:14" s="16" customFormat="1" ht="30" customHeight="1">
      <c r="A47" s="44"/>
      <c r="B47" s="44"/>
      <c r="C47" s="2"/>
      <c r="D47" s="44"/>
      <c r="E47" s="44">
        <v>4.34</v>
      </c>
      <c r="F47" s="44"/>
      <c r="G47" s="4">
        <f>SUM(A47:E47)</f>
        <v>4.34</v>
      </c>
      <c r="H47" s="4"/>
      <c r="I47" s="4" t="s">
        <v>706</v>
      </c>
      <c r="J47" s="10">
        <v>42598</v>
      </c>
      <c r="K47" s="8" t="s">
        <v>707</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42" t="s">
        <v>204</v>
      </c>
      <c r="G1" s="543"/>
      <c r="H1" s="543"/>
      <c r="I1" s="543"/>
      <c r="J1" s="543"/>
      <c r="K1" s="543"/>
      <c r="L1" s="543"/>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f>'Twycross F'!A90</f>
        <v>0</v>
      </c>
      <c r="G16" s="46">
        <f>'Twycross F'!B90</f>
        <v>0</v>
      </c>
      <c r="H16" s="46">
        <f>'Twycross F'!C90</f>
        <v>57.3</v>
      </c>
      <c r="I16" s="46">
        <f>'Twycross F'!D90</f>
        <v>0</v>
      </c>
      <c r="J16" s="46">
        <f>'Twycross F'!F90</f>
        <v>0</v>
      </c>
      <c r="K16" s="46">
        <f>'Twycross F'!F90</f>
        <v>0</v>
      </c>
      <c r="L16" s="106">
        <f t="shared" si="0"/>
        <v>57.3</v>
      </c>
      <c r="Q16" s="477" t="s">
        <v>252</v>
      </c>
      <c r="R16" s="474">
        <v>57.3</v>
      </c>
      <c r="S16" s="474">
        <f t="shared" si="1"/>
        <v>0</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f>'Twycross F'!A20</f>
        <v>0</v>
      </c>
      <c r="E18" s="46">
        <f>'Twycross F'!B20</f>
        <v>0</v>
      </c>
      <c r="F18" s="46">
        <f>'Twycross F'!C20</f>
        <v>151.72</v>
      </c>
      <c r="G18" s="46">
        <f>'Twycross F'!D20</f>
        <v>77.97</v>
      </c>
      <c r="H18" s="46">
        <f>'Twycross F'!F20</f>
        <v>557.87</v>
      </c>
      <c r="I18" s="254">
        <f t="shared" ref="I18:I19" si="5">SUM(D18:H18)</f>
        <v>787.56</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44" t="s">
        <v>286</v>
      </c>
      <c r="E1" s="545"/>
      <c r="F1" s="545"/>
      <c r="G1" s="545"/>
      <c r="H1" s="545"/>
      <c r="I1" s="545"/>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44" t="s">
        <v>293</v>
      </c>
      <c r="E1" s="545"/>
      <c r="F1" s="545"/>
      <c r="G1" s="545"/>
      <c r="H1" s="545"/>
      <c r="I1" s="545"/>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f>'Twycross F'!A47</f>
        <v>0</v>
      </c>
      <c r="E19" s="274">
        <f>'Twycross F'!B47</f>
        <v>30</v>
      </c>
      <c r="F19" s="274">
        <f>'Twycross F'!C47</f>
        <v>164.2</v>
      </c>
      <c r="G19" s="274">
        <f>'Twycross F'!D47</f>
        <v>336.56</v>
      </c>
      <c r="H19" s="274">
        <f>'Twycross F'!F47</f>
        <v>0</v>
      </c>
      <c r="I19" s="254">
        <f t="shared" ref="I19:I20" si="5">SUM(D19:H19)</f>
        <v>530.76</v>
      </c>
      <c r="J19" s="35"/>
      <c r="K19" s="255"/>
      <c r="L19" s="255"/>
      <c r="M19" s="255"/>
      <c r="N19" s="255"/>
      <c r="O19" s="255"/>
      <c r="P19" s="255"/>
      <c r="Q19" s="89"/>
      <c r="R19" s="89"/>
      <c r="S19" s="15"/>
      <c r="T19" s="256"/>
      <c r="U19" s="35"/>
      <c r="V19" s="35"/>
      <c r="W19" s="254">
        <v>391.65999999999997</v>
      </c>
      <c r="X19" s="15">
        <f t="shared" si="3"/>
        <v>139.10000000000002</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46" t="s">
        <v>306</v>
      </c>
      <c r="B6" s="546"/>
      <c r="C6" s="546"/>
      <c r="D6" s="546"/>
      <c r="E6" s="546"/>
      <c r="F6" s="546"/>
      <c r="G6" s="546"/>
      <c r="H6" s="546"/>
      <c r="I6" s="546"/>
      <c r="J6" s="546"/>
      <c r="K6" s="546"/>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46" t="s">
        <v>306</v>
      </c>
      <c r="B23" s="546"/>
      <c r="C23" s="546"/>
      <c r="D23" s="546"/>
      <c r="E23" s="546"/>
      <c r="F23" s="546"/>
      <c r="G23" s="546"/>
      <c r="H23" s="546"/>
      <c r="I23" s="546"/>
      <c r="J23" s="546"/>
      <c r="K23" s="546"/>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46" t="s">
        <v>306</v>
      </c>
      <c r="B40" s="546"/>
      <c r="C40" s="546"/>
      <c r="D40" s="546"/>
      <c r="E40" s="546"/>
      <c r="F40" s="546"/>
      <c r="G40" s="546"/>
      <c r="H40" s="546"/>
      <c r="I40" s="546"/>
      <c r="J40" s="546"/>
      <c r="K40" s="546"/>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46" t="s">
        <v>306</v>
      </c>
      <c r="B57" s="546"/>
      <c r="C57" s="546"/>
      <c r="D57" s="546"/>
      <c r="E57" s="546"/>
      <c r="F57" s="546"/>
      <c r="G57" s="546"/>
      <c r="H57" s="546"/>
      <c r="I57" s="546"/>
      <c r="J57" s="546"/>
      <c r="K57" s="546"/>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333</v>
      </c>
      <c r="B1" s="104"/>
      <c r="C1" s="104"/>
      <c r="D1" s="104"/>
      <c r="E1" s="104"/>
      <c r="G1" s="2"/>
      <c r="J1" s="10"/>
      <c r="M1" s="4" t="s">
        <v>300</v>
      </c>
    </row>
    <row r="2" spans="1:44" s="2" customFormat="1" ht="13.5" hidden="1" customHeight="1">
      <c r="A2" s="296" t="s">
        <v>334</v>
      </c>
      <c r="B2" s="104"/>
      <c r="C2" s="104"/>
      <c r="D2" s="296"/>
      <c r="E2" s="296"/>
      <c r="J2" s="3"/>
      <c r="M2" s="2" t="s">
        <v>302</v>
      </c>
      <c r="N2" s="2" t="s">
        <v>335</v>
      </c>
    </row>
    <row r="3" spans="1:44" s="2" customFormat="1" ht="13.5" hidden="1" customHeight="1">
      <c r="A3" s="104" t="s">
        <v>303</v>
      </c>
      <c r="B3" s="104"/>
      <c r="C3" s="104"/>
      <c r="D3" s="104"/>
      <c r="E3" s="104"/>
      <c r="J3" s="3"/>
      <c r="M3" s="2" t="s">
        <v>304</v>
      </c>
      <c r="N3" s="2" t="s">
        <v>336</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46" t="s">
        <v>306</v>
      </c>
      <c r="B6" s="546"/>
      <c r="C6" s="546"/>
      <c r="D6" s="546"/>
      <c r="E6" s="546"/>
      <c r="F6" s="546"/>
      <c r="G6" s="546"/>
      <c r="H6" s="546"/>
      <c r="I6" s="546"/>
      <c r="J6" s="546"/>
      <c r="K6" s="546"/>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337</v>
      </c>
      <c r="J9" s="10">
        <v>43002</v>
      </c>
      <c r="K9" s="4" t="s">
        <v>338</v>
      </c>
      <c r="O9" s="250" t="s">
        <v>315</v>
      </c>
    </row>
    <row r="10" spans="1:44" ht="30" hidden="1" customHeight="1">
      <c r="A10" s="4"/>
      <c r="B10" s="4"/>
      <c r="C10" s="4"/>
      <c r="D10" s="303"/>
      <c r="E10" s="1">
        <f>167.5*0.75</f>
        <v>125.625</v>
      </c>
      <c r="F10" s="1"/>
      <c r="G10" s="2">
        <f>SUM(A10:E10)</f>
        <v>125.625</v>
      </c>
      <c r="H10" s="4"/>
      <c r="I10" s="4" t="s">
        <v>339</v>
      </c>
      <c r="J10" s="10">
        <v>43001</v>
      </c>
      <c r="K10" s="4" t="s">
        <v>338</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333</v>
      </c>
      <c r="B16" s="291"/>
      <c r="C16" s="291"/>
      <c r="D16" s="291"/>
      <c r="E16" s="291"/>
      <c r="G16" s="2"/>
      <c r="J16" s="10"/>
      <c r="M16" s="4" t="s">
        <v>300</v>
      </c>
    </row>
    <row r="17" spans="1:256" s="2" customFormat="1" ht="13.5" hidden="1" customHeight="1">
      <c r="A17" s="292" t="s">
        <v>334</v>
      </c>
      <c r="B17" s="291"/>
      <c r="C17" s="291"/>
      <c r="D17" s="292"/>
      <c r="E17" s="292"/>
      <c r="J17" s="3"/>
      <c r="M17" s="2" t="s">
        <v>302</v>
      </c>
      <c r="N17" s="2" t="s">
        <v>335</v>
      </c>
    </row>
    <row r="18" spans="1:256" s="2" customFormat="1" ht="13.5" hidden="1" customHeight="1">
      <c r="A18" s="291" t="s">
        <v>321</v>
      </c>
      <c r="B18" s="291"/>
      <c r="C18" s="291"/>
      <c r="D18" s="291"/>
      <c r="E18" s="291"/>
      <c r="J18" s="3"/>
      <c r="M18" s="2" t="s">
        <v>304</v>
      </c>
      <c r="N18" s="2" t="s">
        <v>336</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46" t="s">
        <v>306</v>
      </c>
      <c r="B21" s="546"/>
      <c r="C21" s="546"/>
      <c r="D21" s="546"/>
      <c r="E21" s="546"/>
      <c r="F21" s="546"/>
      <c r="G21" s="546"/>
      <c r="H21" s="546"/>
      <c r="I21" s="546"/>
      <c r="J21" s="546"/>
      <c r="K21" s="546"/>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340</v>
      </c>
      <c r="J24" s="10">
        <v>43365</v>
      </c>
      <c r="K24" s="4" t="s">
        <v>341</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333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334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46" t="s">
        <v>306</v>
      </c>
      <c r="B36" s="546"/>
      <c r="C36" s="546"/>
      <c r="D36" s="546"/>
      <c r="E36" s="546"/>
      <c r="F36" s="546"/>
      <c r="G36" s="546"/>
      <c r="H36" s="546"/>
      <c r="I36" s="546"/>
      <c r="J36" s="546"/>
      <c r="K36" s="546"/>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342</v>
      </c>
      <c r="L39" s="250"/>
      <c r="M39" s="4" t="s">
        <v>343</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344</v>
      </c>
      <c r="J41" s="50">
        <v>43491</v>
      </c>
      <c r="K41" s="287" t="s">
        <v>345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333</v>
      </c>
      <c r="B48" s="288"/>
      <c r="C48" s="288"/>
      <c r="D48" s="288"/>
      <c r="E48" s="41"/>
      <c r="F48" s="4"/>
      <c r="G48" s="2"/>
      <c r="H48" s="4"/>
      <c r="I48" s="237"/>
      <c r="J48" s="50"/>
      <c r="K48" s="4"/>
    </row>
    <row r="49" spans="1:11" ht="13.15">
      <c r="A49" s="289" t="s">
        <v>334</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46" t="s">
        <v>306</v>
      </c>
      <c r="B53" s="546"/>
      <c r="C53" s="546"/>
      <c r="D53" s="546"/>
      <c r="E53" s="546"/>
      <c r="F53" s="546"/>
      <c r="G53" s="546"/>
      <c r="H53" s="546"/>
      <c r="I53" s="546"/>
      <c r="J53" s="546"/>
      <c r="K53" s="546"/>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Murray J</vt:lpstr>
      <vt:lpstr>Shawcross V</vt:lpstr>
      <vt:lpstr>Twycross F</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lpstr>'Twycross F'!Print_Area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2023-08-21T10:00:59Z</dcterms:modified>
  <cp:category/>
  <cp:contentStatus/>
</cp:coreProperties>
</file>