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85" documentId="8_{45D35ED8-05ED-4537-9634-74996B9E6A4E}" xr6:coauthVersionLast="47" xr6:coauthVersionMax="47" xr10:uidLastSave="{7792ABF2-2B9C-4046-9C31-9BA7E4E2B66F}"/>
  <bookViews>
    <workbookView xWindow="-98" yWindow="-98" windowWidth="21795" windowHeight="13996" tabRatio="918" firstSheet="7" activeTab="7"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ellamy D" sheetId="254" r:id="rId8"/>
    <sheet name="Bowes N" sheetId="256" state="hidden" r:id="rId9"/>
    <sheet name="Hennessy P" sheetId="257" state="hidden" r:id="rId10"/>
    <sheet name="Kreitzman L" sheetId="255" state="hidden"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'Bellamy D'!$A$80:$L$96</definedName>
    <definedName name="_xlnm.Print_Area" localSheetId="8">'Bowes N'!$A$52:$K$65</definedName>
    <definedName name="_xlnm.Print_Area" localSheetId="9">'Hennessy P'!$A$31:$K$44</definedName>
    <definedName name="_xlnm.Print_Area" localSheetId="10">'Kreitzman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5" i="254" l="1"/>
  <c r="H94" i="254"/>
  <c r="H93" i="254"/>
  <c r="H92" i="254"/>
  <c r="O88" i="254" l="1"/>
  <c r="E95" i="254" l="1"/>
  <c r="J12" i="308" l="1"/>
  <c r="J9" i="308"/>
  <c r="K18" i="308"/>
  <c r="K17" i="308"/>
  <c r="K11" i="308"/>
  <c r="K8" i="308"/>
  <c r="K6" i="308"/>
  <c r="J4" i="308"/>
  <c r="J15" i="308"/>
  <c r="J14" i="308"/>
  <c r="J10" i="308"/>
  <c r="J3" i="308"/>
  <c r="J7" i="308"/>
  <c r="D95" i="254" l="1"/>
  <c r="C95" i="254"/>
  <c r="B95" i="254"/>
  <c r="A95" i="254"/>
  <c r="H91" i="254"/>
  <c r="H90" i="254"/>
  <c r="H89" i="254"/>
  <c r="H88" i="254"/>
  <c r="H95" i="254" l="1"/>
  <c r="R20" i="308"/>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F78" i="254"/>
  <c r="J8" i="308" s="1"/>
  <c r="D78" i="254"/>
  <c r="I8" i="308" s="1"/>
  <c r="C78" i="254"/>
  <c r="H8" i="308" s="1"/>
  <c r="B78" i="254"/>
  <c r="G8" i="308" s="1"/>
  <c r="A78" i="254"/>
  <c r="F8" i="308" s="1"/>
  <c r="H77" i="254"/>
  <c r="H76" i="254"/>
  <c r="H75" i="254"/>
  <c r="H74" i="254"/>
  <c r="H73" i="254"/>
  <c r="H72" i="254"/>
  <c r="C68" i="254"/>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78" i="254"/>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C35" i="254"/>
  <c r="C52" i="254"/>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F61" i="254"/>
  <c r="D61" i="254"/>
  <c r="G6" i="313" s="1"/>
  <c r="C61" i="254"/>
  <c r="F6" i="313" s="1"/>
  <c r="B61" i="254"/>
  <c r="E6" i="313" s="1"/>
  <c r="A61" i="254"/>
  <c r="D6" i="313" s="1"/>
  <c r="H60" i="254"/>
  <c r="H59" i="254"/>
  <c r="H58" i="254"/>
  <c r="H57" i="254"/>
  <c r="H56" i="254"/>
  <c r="H61" i="254" l="1"/>
  <c r="H6" i="313"/>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F44" i="254"/>
  <c r="D44" i="254"/>
  <c r="C44" i="254"/>
  <c r="B44" i="254"/>
  <c r="A44" i="254"/>
  <c r="H43" i="254"/>
  <c r="H42" i="254"/>
  <c r="H41" i="254"/>
  <c r="H40" i="254"/>
  <c r="H39" i="254"/>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H44" i="254"/>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C20" i="254"/>
  <c r="F29" i="254"/>
  <c r="H6" i="297" s="1"/>
  <c r="D29" i="254"/>
  <c r="G6" i="297" s="1"/>
  <c r="C29" i="254"/>
  <c r="F6" i="297" s="1"/>
  <c r="B29" i="254"/>
  <c r="E6" i="297" s="1"/>
  <c r="A29" i="254"/>
  <c r="D6" i="297" s="1"/>
  <c r="H28" i="254"/>
  <c r="H27" i="254"/>
  <c r="H26" i="254"/>
  <c r="H25" i="254"/>
  <c r="H24" i="254"/>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H29" i="254"/>
  <c r="AO16" i="302" l="1"/>
  <c r="D9" i="302" s="1"/>
  <c r="G9" i="302" s="1"/>
  <c r="F16" i="297"/>
  <c r="E16" i="297"/>
  <c r="G16" i="297"/>
  <c r="H16" i="297"/>
  <c r="D16" i="297"/>
  <c r="G26" i="255" l="1"/>
  <c r="I21" i="139" l="1"/>
  <c r="I6" i="139"/>
  <c r="H11" i="254" l="1"/>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H12" i="254"/>
  <c r="H10" i="254"/>
  <c r="H13" i="254"/>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9" i="254"/>
  <c r="H14" i="254" s="1"/>
  <c r="F14" i="254"/>
  <c r="H7" i="139" s="1"/>
  <c r="D14" i="254"/>
  <c r="G7" i="139" s="1"/>
  <c r="C14" i="254"/>
  <c r="F7" i="139" s="1"/>
  <c r="B14" i="254"/>
  <c r="E7" i="139" s="1"/>
  <c r="A14" i="254"/>
  <c r="D7" i="139" s="1"/>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<sst xmlns="http://schemas.openxmlformats.org/spreadsheetml/2006/main" count="2331" uniqueCount="695">
  <si>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</si>
  <si>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</si>
  <si>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</si>
  <si>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</si>
  <si>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</si>
  <si>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</si>
  <si>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</si>
  <si>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</si>
  <si>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</si>
  <si>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</si>
  <si>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</si>
  <si>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</si>
  <si>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</si>
  <si>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</si>
  <si>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</si>
  <si>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</si>
  <si>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</si>
  <si>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</si>
  <si>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</si>
  <si>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</si>
  <si>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</si>
  <si>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</si>
  <si>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</si>
  <si>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</si>
  <si>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</si>
  <si>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</si>
  <si>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</si>
  <si>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</si>
  <si>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</si>
  <si>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</si>
  <si>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</si>
  <si>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</si>
  <si>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</si>
  <si>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</si>
  <si>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</si>
  <si>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</si>
  <si>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</si>
  <si>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</si>
  <si>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</si>
  <si>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</si>
  <si>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</si>
  <si>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</si>
  <si>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</si>
  <si>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</si>
  <si>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</si>
  <si>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</si>
  <si>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</si>
  <si>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</si>
  <si>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</si>
  <si>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</si>
  <si>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</si>
  <si>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</si>
  <si>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</si>
  <si>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</si>
  <si>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</si>
  <si>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</si>
  <si>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</si>
  <si>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</si>
  <si>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</si>
  <si>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</si>
  <si>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</si>
  <si>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</si>
  <si>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</si>
  <si>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</si>
  <si>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</si>
  <si>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</si>
  <si>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</si>
  <si>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</si>
  <si>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</si>
  <si>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</si>
  <si>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</si>
  <si>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</si>
  <si>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</si>
  <si>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</si>
  <si>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</si>
  <si>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</si>
  <si>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</si>
  <si>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</si>
  <si>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</si>
  <si>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</si>
  <si>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</si>
  <si>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</si>
  <si>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</si>
  <si>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</si>
  <si>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</si>
  <si>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</si>
  <si>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</si>
  <si>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</si>
  <si>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</si>
  <si>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</si>
  <si>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</si>
  <si>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</si>
  <si>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</si>
  <si>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</si>
  <si>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</si>
  <si>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</si>
  <si>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</si>
  <si>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</si>
  <si>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</si>
  <si>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</si>
  <si>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</si>
  <si>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</si>
  <si>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</si>
  <si>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</si>
  <si>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</si>
  <si>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</si>
  <si>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</si>
  <si>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</si>
  <si>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</si>
  <si>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</si>
  <si>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</si>
  <si>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</si>
  <si>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</si>
  <si>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</si>
  <si>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</si>
  <si>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</si>
  <si>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</si>
  <si>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</si>
  <si>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</si>
  <si>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</si>
  <si>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</si>
  <si>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</si>
  <si>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</si>
  <si>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</si>
  <si>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</si>
  <si>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</si>
  <si>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</si>
  <si>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</si>
  <si>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</si>
  <si>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</si>
  <si>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</si>
  <si>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</si>
  <si>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</si>
  <si>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</si>
  <si>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</si>
  <si>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</si>
  <si>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</si>
  <si>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</si>
  <si>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</si>
  <si>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</si>
  <si>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</si>
  <si>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</si>
  <si>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</si>
  <si>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</si>
  <si>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</si>
  <si>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</si>
  <si>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</si>
  <si>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</si>
  <si>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</si>
  <si>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</si>
  <si>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</si>
  <si>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</si>
  <si>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</si>
  <si>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</si>
  <si>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</si>
  <si>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</si>
  <si>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</si>
  <si>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</si>
  <si>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</si>
  <si>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</si>
  <si>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</si>
  <si>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</si>
  <si>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</si>
  <si>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</si>
  <si>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</si>
  <si>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</si>
  <si>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</si>
  <si>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</si>
  <si>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</si>
  <si>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</si>
  <si>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</si>
  <si>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</si>
  <si>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</si>
  <si>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</si>
  <si>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</si>
  <si>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</si>
  <si>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</si>
  <si>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</si>
  <si>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</si>
  <si>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</si>
  <si>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</si>
  <si>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</si>
  <si>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</si>
  <si>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</si>
  <si>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</si>
  <si>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</si>
  <si>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</si>
  <si>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</si>
  <si>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</si>
  <si>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</si>
  <si>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</si>
  <si>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</si>
  <si>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</si>
  <si>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</si>
  <si>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</si>
  <si>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</si>
  <si>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</si>
  <si>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</si>
  <si>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</si>
  <si>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</si>
  <si>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</si>
  <si>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</si>
  <si>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</si>
  <si>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</si>
  <si>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</si>
  <si>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</si>
  <si>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</si>
  <si>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</si>
  <si>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</si>
  <si>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</si>
  <si>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</si>
  <si>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</si>
  <si>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</si>
  <si>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</si>
  <si>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</si>
  <si>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</si>
  <si>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</si>
  <si>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</si>
  <si>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</si>
  <si>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</si>
  <si>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</si>
  <si>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</si>
  <si>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</si>
  <si>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</si>
  <si>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</si>
  <si>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</si>
  <si>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</si>
  <si>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</si>
  <si>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</si>
  <si>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</si>
  <si>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</si>
  <si>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</si>
  <si>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</si>
  <si>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</si>
  <si>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</si>
  <si>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</si>
  <si>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</si>
  <si>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</si>
  <si>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</si>
  <si>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</si>
  <si>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</si>
  <si>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</si>
  <si>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</si>
  <si>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</si>
  <si>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</si>
  <si>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</si>
  <si>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</si>
  <si>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</si>
  <si>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</si>
  <si>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</si>
  <si>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</si>
  <si>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</si>
  <si>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</si>
  <si>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</si>
  <si>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</si>
  <si>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</si>
  <si>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</si>
  <si>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</si>
  <si>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</si>
  <si>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</si>
  <si>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</si>
  <si>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</si>
  <si>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</si>
  <si>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</si>
  <si>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</si>
  <si>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</si>
  <si>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</si>
  <si>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</si>
  <si>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</si>
  <si>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</si>
  <si>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</si>
  <si>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</si>
  <si>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</si>
  <si>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</si>
  <si>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</si>
  <si>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</si>
  <si>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</si>
  <si>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</si>
  <si>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</si>
  <si>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</si>
  <si>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</si>
  <si>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</si>
  <si>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</si>
  <si>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</si>
  <si>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</si>
  <si>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</si>
  <si>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</si>
  <si>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</si>
  <si>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</si>
  <si>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</si>
  <si>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</si>
  <si>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</si>
  <si>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</si>
  <si>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</si>
  <si>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</si>
  <si>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</si>
  <si>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</si>
  <si>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</si>
  <si>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</si>
  <si>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David Bellamy</t>
  </si>
  <si>
    <t>Expenses for the financial year 2017-18</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</si>
  <si>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</si>
  <si>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</si>
  <si>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</si>
  <si>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</si>
  <si>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</si>
  <si>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 xml:space="preserve">CC RS NOV 2017 </t>
  </si>
  <si>
    <t>Train-London to Manchester-Speaker at Solace Summit</t>
  </si>
  <si>
    <t>EXP0002828</t>
  </si>
  <si>
    <t>Tram-Manchester Piccadilly to Old Trafford, Manchester -Speaker at Solace Summit 2017</t>
  </si>
  <si>
    <t>Tram-Old Trafford Manchester to Piccadilly Gardens-Speaker at Solace Summit 2017</t>
  </si>
  <si>
    <t>EXP0002609</t>
  </si>
  <si>
    <t>Train-London to Basingstoke-Attendance at a TfL colleague's funeral</t>
  </si>
  <si>
    <t>Expenses for the financial year 2018-19</t>
  </si>
  <si>
    <t>Expenses for the financial year 2019-20</t>
  </si>
  <si>
    <t>Expenses for the financial year 2020-21</t>
  </si>
  <si>
    <t>Eye test</t>
  </si>
  <si>
    <t>Chief of Staff</t>
  </si>
  <si>
    <t>Expenses for the financial year 2021-22</t>
  </si>
  <si>
    <t>Expenses for the financial year 2022-23</t>
  </si>
  <si>
    <t>Total Bill</t>
  </si>
  <si>
    <t>No. of People</t>
  </si>
  <si>
    <t>Amt per person</t>
  </si>
  <si>
    <t>EXP0008373</t>
  </si>
  <si>
    <t>Lunch - Introduction lunch with Richard Watts and Christopher Hayward</t>
  </si>
  <si>
    <t>EXP0008993</t>
  </si>
  <si>
    <t>Dinner - Operation London Bridge</t>
  </si>
  <si>
    <t>EXP0009015</t>
  </si>
  <si>
    <t>EXP0009016</t>
  </si>
  <si>
    <t>EXP0009017</t>
  </si>
  <si>
    <t>EXP0009019</t>
  </si>
  <si>
    <t>EXP0009020</t>
  </si>
  <si>
    <t>Nick Bowes</t>
  </si>
  <si>
    <t>Previously</t>
  </si>
  <si>
    <t>Mayoral Director, Policy</t>
  </si>
  <si>
    <t>reported</t>
  </si>
  <si>
    <t>to Audit Panel</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</si>
  <si>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</si>
  <si>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</si>
  <si>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</si>
  <si>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</si>
  <si>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</si>
  <si>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</si>
  <si>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</si>
  <si>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</si>
  <si>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</si>
  <si>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</si>
  <si>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</si>
  <si>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14/09/2018 - 20/09/2018</t>
  </si>
  <si>
    <t>Rail - London to Liverpool return- Labour party conference 2018</t>
  </si>
  <si>
    <t>Capita-Hotel-w/e 26/10/18</t>
  </si>
  <si>
    <t>Hotel - Liverpool - Labour Party Conference 2018 ( 23/9-24/9/2018)</t>
  </si>
  <si>
    <t>CC AUG 2018 SG</t>
  </si>
  <si>
    <t>Labour party conference pass</t>
  </si>
  <si>
    <t>CC SG SEP 2019</t>
  </si>
  <si>
    <t>Conference pass - Labour Party Conference 2019</t>
  </si>
  <si>
    <t>includes VAT</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</si>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</sst>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56">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8" borderId="0" xfId="0" applyNumberFormat="1" applyFont="1" applyFill="1"/>
    <xf numFmtId="4" fontId="149" fillId="3" borderId="0" xfId="0" applyNumberFormat="1" applyFont="1" applyFill="1"/>
    <xf numFmtId="4" fontId="148" fillId="3" borderId="0" xfId="0" applyNumberFormat="1" applyFont="1" applyFill="1"/>
    <xf numFmtId="14" fontId="149" fillId="3" borderId="0" xfId="0" applyNumberFormat="1" applyFont="1" applyFill="1"/>
    <xf numFmtId="0" fontId="149" fillId="8" borderId="0" xfId="0" applyFont="1" applyFill="1"/>
    <xf numFmtId="14" fontId="148" fillId="3" borderId="0" xfId="0" applyNumberFormat="1" applyFont="1" applyFill="1"/>
    <xf numFmtId="15" fontId="149" fillId="3" borderId="0" xfId="0" applyNumberFormat="1"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center" wrapText="1"/>
    </xf>
    <xf numFmtId="14" fontId="148" fillId="3" borderId="0" xfId="58" applyNumberFormat="1" applyFont="1" applyFill="1" applyAlignment="1">
      <alignment horizontal="right" wrapText="1"/>
    </xf>
    <xf numFmtId="4" fontId="148" fillId="3" borderId="0" xfId="58" applyNumberFormat="1" applyFont="1" applyFill="1" applyAlignment="1">
      <alignment horizontal="left" wrapText="1"/>
    </xf>
    <xf numFmtId="4" fontId="149" fillId="0" borderId="0" xfId="0" applyNumberFormat="1" applyFont="1"/>
    <xf numFmtId="4" fontId="149" fillId="3" borderId="0" xfId="58" applyNumberFormat="1" applyFont="1" applyFill="1" applyAlignment="1">
      <alignment horizontal="right" wrapText="1"/>
    </xf>
    <xf numFmtId="1" fontId="149" fillId="3" borderId="0" xfId="0" applyNumberFormat="1" applyFont="1" applyFill="1" applyAlignment="1">
      <alignment horizontal="left" wrapText="1"/>
    </xf>
    <xf numFmtId="4" fontId="149" fillId="3" borderId="0" xfId="0" applyNumberFormat="1" applyFont="1" applyFill="1" applyAlignment="1">
      <alignment wrapText="1"/>
    </xf>
    <xf numFmtId="4" fontId="149" fillId="3" borderId="0" xfId="0" applyNumberFormat="1" applyFont="1" applyFill="1" applyAlignment="1">
      <alignment horizontal="right"/>
    </xf>
    <xf numFmtId="4" fontId="148" fillId="3" borderId="1" xfId="58" applyNumberFormat="1" applyFont="1" applyFill="1" applyBorder="1" applyAlignment="1">
      <alignment horizontal="right" wrapText="1"/>
    </xf>
    <xf numFmtId="4" fontId="149" fillId="3" borderId="0" xfId="0" applyNumberFormat="1" applyFont="1" applyFill="1" applyAlignment="1">
      <alignment horizontal="right" wrapText="1"/>
    </xf>
    <xf numFmtId="4" fontId="148" fillId="3" borderId="0" xfId="0" applyNumberFormat="1" applyFont="1" applyFill="1" applyAlignment="1">
      <alignment horizontal="right" wrapText="1"/>
    </xf>
    <xf numFmtId="4" fontId="148" fillId="14" borderId="0" xfId="0" applyNumberFormat="1" applyFont="1" applyFill="1"/>
    <xf numFmtId="0" fontId="149" fillId="14" borderId="0" xfId="0" applyFont="1" applyFill="1"/>
    <xf numFmtId="4" fontId="149" fillId="0" borderId="0" xfId="0" applyNumberFormat="1" applyFont="1" applyAlignment="1">
      <alignment horizontal="right" wrapText="1"/>
    </xf>
    <xf numFmtId="4" fontId="148" fillId="0" borderId="0" xfId="0" applyNumberFormat="1" applyFont="1" applyAlignment="1">
      <alignment horizontal="right" wrapText="1"/>
    </xf>
    <xf numFmtId="14" fontId="149" fillId="0" borderId="0" xfId="0" applyNumberFormat="1" applyFont="1"/>
    <xf numFmtId="4" fontId="148" fillId="19" borderId="0" xfId="0" applyNumberFormat="1" applyFont="1" applyFill="1"/>
    <xf numFmtId="4" fontId="149" fillId="3" borderId="0" xfId="0" applyNumberFormat="1" applyFont="1" applyFill="1" applyAlignment="1">
      <alignment vertical="top"/>
    </xf>
    <xf numFmtId="4" fontId="149" fillId="3" borderId="0" xfId="0" applyNumberFormat="1" applyFont="1" applyFill="1" applyAlignment="1">
      <alignment horizontal="left"/>
    </xf>
    <xf numFmtId="14" fontId="149" fillId="3" borderId="0" xfId="0" applyNumberFormat="1" applyFont="1" applyFill="1" applyAlignment="1">
      <alignment horizontal="left"/>
    </xf>
    <xf numFmtId="0" fontId="149" fillId="19"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2" fontId="149" fillId="3" borderId="0" xfId="0" applyNumberFormat="1" applyFont="1" applyFill="1"/>
    <xf numFmtId="4" fontId="149" fillId="3" borderId="0" xfId="58" applyNumberFormat="1" applyFont="1" applyFill="1" applyAlignment="1">
      <alignment horizontal="left" wrapText="1"/>
    </xf>
    <xf numFmtId="4" fontId="149" fillId="3" borderId="0" xfId="0" applyNumberFormat="1" applyFont="1" applyFill="1" applyAlignment="1">
      <alignment horizontal="left" wrapText="1"/>
    </xf>
    <xf numFmtId="4" fontId="149" fillId="3" borderId="0" xfId="0" quotePrefix="1" applyNumberFormat="1" applyFont="1" applyFill="1"/>
    <xf numFmtId="3" fontId="149" fillId="3" borderId="0" xfId="0" applyNumberFormat="1" applyFont="1" applyFill="1"/>
    <xf numFmtId="0" fontId="149" fillId="0" borderId="0" xfId="0" applyFont="1"/>
    <xf numFmtId="4" fontId="148" fillId="0" borderId="0" xfId="0" applyNumberFormat="1" applyFont="1"/>
    <xf numFmtId="4" fontId="148" fillId="116" borderId="0" xfId="0" applyNumberFormat="1" applyFont="1" applyFill="1"/>
    <xf numFmtId="0" fontId="149" fillId="116" borderId="0" xfId="0" applyFont="1" applyFill="1"/>
    <xf numFmtId="4" fontId="148" fillId="118" borderId="0" xfId="0" applyNumberFormat="1" applyFont="1" applyFill="1"/>
    <xf numFmtId="0" fontId="149" fillId="118" borderId="0" xfId="0" applyFont="1" applyFill="1"/>
    <xf numFmtId="4" fontId="148" fillId="114" borderId="0" xfId="0" applyNumberFormat="1" applyFont="1" applyFill="1"/>
    <xf numFmtId="0" fontId="149" fillId="114" borderId="0" xfId="0" applyFont="1" applyFill="1"/>
    <xf numFmtId="4" fontId="149" fillId="7" borderId="0" xfId="0" applyNumberFormat="1" applyFont="1" applyFill="1" applyAlignment="1">
      <alignment horizontal="right" wrapText="1"/>
    </xf>
    <xf numFmtId="3" fontId="149" fillId="7" borderId="0" xfId="0" applyNumberFormat="1" applyFont="1" applyFill="1" applyAlignment="1">
      <alignment horizontal="right" wrapText="1"/>
    </xf>
    <xf numFmtId="4" fontId="149" fillId="7" borderId="0" xfId="0" applyNumberFormat="1" applyFont="1" applyFill="1"/>
    <xf numFmtId="4" fontId="149" fillId="3" borderId="0" xfId="0" applyNumberFormat="1" applyFont="1" applyFill="1" applyAlignment="1">
      <alignment horizontal="left" wrapText="1"/>
    </xf>
    <xf numFmtId="4" fontId="149" fillId="3" borderId="0" xfId="0" applyNumberFormat="1" applyFont="1" applyFill="1" applyAlignment="1">
      <alignment horizontal="center" wrapText="1"/>
    </xf>
    <xf numFmtId="4" fontId="149" fillId="3" borderId="0" xfId="0" applyNumberFormat="1" applyFont="1" applyFill="1" applyAlignment="1">
      <alignment horizontal="center"/>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357</v>
      </c>
      <c r="B1" s="104"/>
      <c r="C1" s="104"/>
      <c r="D1" s="104"/>
      <c r="E1" s="104"/>
      <c r="G1" s="2"/>
      <c r="J1" s="10"/>
      <c r="M1" s="4" t="s">
        <v>333</v>
      </c>
    </row>
    <row r="2" spans="1:44" s="2" customFormat="1" ht="13.5" hidden="1" customHeight="1">
      <c r="A2" s="296" t="s">
        <v>358</v>
      </c>
      <c r="B2" s="104"/>
      <c r="C2" s="104"/>
      <c r="D2" s="296"/>
      <c r="E2" s="296"/>
      <c r="J2" s="3"/>
      <c r="M2" s="2" t="s">
        <v>335</v>
      </c>
      <c r="N2" s="2" t="s">
        <v>359</v>
      </c>
    </row>
    <row r="3" spans="1:44" s="2" customFormat="1" ht="13.5" hidden="1" customHeight="1">
      <c r="A3" s="104" t="s">
        <v>300</v>
      </c>
      <c r="B3" s="104"/>
      <c r="C3" s="104"/>
      <c r="D3" s="104"/>
      <c r="E3" s="104"/>
      <c r="J3" s="3"/>
      <c r="M3" s="2" t="s">
        <v>336</v>
      </c>
      <c r="N3" s="2" t="s">
        <v>360</v>
      </c>
    </row>
    <row r="4" spans="1:44" s="2" customFormat="1" ht="13.5" hidden="1" customHeight="1">
      <c r="J4" s="3"/>
    </row>
    <row r="5" spans="1:44" s="4" customFormat="1" ht="13.5" hidden="1" customHeight="1">
      <c r="A5" s="4" t="s">
        <v>301</v>
      </c>
      <c r="C5" s="6">
        <v>43190</v>
      </c>
      <c r="D5" s="2"/>
      <c r="E5" s="2"/>
      <c r="F5" s="2"/>
      <c r="G5" s="2"/>
      <c r="H5" s="2"/>
      <c r="I5" s="2"/>
      <c r="J5" s="3"/>
      <c r="K5" s="2"/>
    </row>
    <row r="6" spans="1:44" s="4" customFormat="1" ht="36.950000000000003" hidden="1" customHeight="1">
      <c r="A6" s="549" t="s">
        <v>302</v>
      </c>
      <c r="B6" s="549"/>
      <c r="C6" s="549"/>
      <c r="D6" s="549"/>
      <c r="E6" s="549"/>
      <c r="F6" s="549"/>
      <c r="G6" s="549"/>
      <c r="H6" s="549"/>
      <c r="I6" s="549"/>
      <c r="J6" s="549"/>
      <c r="K6" s="549"/>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303</v>
      </c>
      <c r="H8" s="51"/>
      <c r="I8" s="51" t="s">
        <v>304</v>
      </c>
      <c r="J8" s="52" t="s">
        <v>53</v>
      </c>
      <c r="K8" s="51" t="s">
        <v>305</v>
      </c>
    </row>
    <row r="9" spans="1:44" ht="30" hidden="1" customHeight="1">
      <c r="A9" s="44"/>
      <c r="B9" s="44"/>
      <c r="C9" s="44"/>
      <c r="D9" s="44"/>
      <c r="E9" s="44">
        <v>131.25</v>
      </c>
      <c r="F9" s="44"/>
      <c r="G9" s="108">
        <f>SUM(A9:E9)</f>
        <v>131.25</v>
      </c>
      <c r="H9" s="4"/>
      <c r="I9" s="4" t="s">
        <v>361</v>
      </c>
      <c r="J9" s="10">
        <v>43002</v>
      </c>
      <c r="K9" s="4" t="s">
        <v>362</v>
      </c>
      <c r="O9" s="250" t="s">
        <v>342</v>
      </c>
    </row>
    <row r="10" spans="1:44" ht="30" hidden="1" customHeight="1">
      <c r="A10" s="4"/>
      <c r="B10" s="4"/>
      <c r="C10" s="4"/>
      <c r="D10" s="303"/>
      <c r="E10" s="1">
        <f>167.5*0.75</f>
        <v>125.625</v>
      </c>
      <c r="F10" s="1"/>
      <c r="G10" s="2">
        <f>SUM(A10:E10)</f>
        <v>125.625</v>
      </c>
      <c r="H10" s="4"/>
      <c r="I10" s="4" t="s">
        <v>363</v>
      </c>
      <c r="J10" s="10">
        <v>43001</v>
      </c>
      <c r="K10" s="4" t="s">
        <v>362</v>
      </c>
      <c r="M10" s="4">
        <v>1231</v>
      </c>
      <c r="N10" s="2">
        <f>E10-M10</f>
        <v>-1105.375</v>
      </c>
      <c r="O10" s="250" t="s">
        <v>342</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357</v>
      </c>
      <c r="B16" s="291"/>
      <c r="C16" s="291"/>
      <c r="D16" s="291"/>
      <c r="E16" s="291"/>
      <c r="G16" s="2"/>
      <c r="J16" s="10"/>
      <c r="M16" s="4" t="s">
        <v>333</v>
      </c>
    </row>
    <row r="17" spans="1:256" s="2" customFormat="1" ht="13.5" hidden="1" customHeight="1">
      <c r="A17" s="292" t="s">
        <v>358</v>
      </c>
      <c r="B17" s="291"/>
      <c r="C17" s="291"/>
      <c r="D17" s="292"/>
      <c r="E17" s="292"/>
      <c r="J17" s="3"/>
      <c r="M17" s="2" t="s">
        <v>335</v>
      </c>
      <c r="N17" s="2" t="s">
        <v>359</v>
      </c>
    </row>
    <row r="18" spans="1:256" s="2" customFormat="1" ht="13.5" hidden="1" customHeight="1">
      <c r="A18" s="291" t="s">
        <v>313</v>
      </c>
      <c r="B18" s="291"/>
      <c r="C18" s="291"/>
      <c r="D18" s="291"/>
      <c r="E18" s="291"/>
      <c r="J18" s="3"/>
      <c r="M18" s="2" t="s">
        <v>336</v>
      </c>
      <c r="N18" s="2" t="s">
        <v>360</v>
      </c>
    </row>
    <row r="19" spans="1:256" s="2" customFormat="1" ht="13.5" hidden="1" customHeight="1">
      <c r="J19" s="3"/>
    </row>
    <row r="20" spans="1:256" s="4" customFormat="1" ht="13.5" hidden="1" customHeight="1">
      <c r="A20" s="4" t="s">
        <v>301</v>
      </c>
      <c r="C20" s="6">
        <f>'SUMMARY 2018.19'!B2</f>
        <v>43555</v>
      </c>
      <c r="D20" s="2"/>
      <c r="E20" s="2"/>
      <c r="F20" s="2"/>
      <c r="G20" s="2"/>
      <c r="H20" s="2"/>
      <c r="I20" s="2"/>
      <c r="J20" s="3"/>
      <c r="K20" s="2"/>
    </row>
    <row r="21" spans="1:256" s="4" customFormat="1" ht="36.950000000000003" hidden="1" customHeight="1">
      <c r="A21" s="549" t="s">
        <v>302</v>
      </c>
      <c r="B21" s="549"/>
      <c r="C21" s="549"/>
      <c r="D21" s="549"/>
      <c r="E21" s="549"/>
      <c r="F21" s="549"/>
      <c r="G21" s="549"/>
      <c r="H21" s="549"/>
      <c r="I21" s="549"/>
      <c r="J21" s="549"/>
      <c r="K21" s="549"/>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303</v>
      </c>
      <c r="H23" s="51"/>
      <c r="I23" s="51" t="s">
        <v>304</v>
      </c>
      <c r="J23" s="52" t="s">
        <v>53</v>
      </c>
      <c r="K23" s="51" t="s">
        <v>305</v>
      </c>
    </row>
    <row r="24" spans="1:256" ht="30" hidden="1" customHeight="1">
      <c r="A24" s="44"/>
      <c r="B24" s="44"/>
      <c r="C24" s="44"/>
      <c r="D24" s="44"/>
      <c r="E24" s="44">
        <f>62.5*2*0.75</f>
        <v>93.75</v>
      </c>
      <c r="F24" s="44"/>
      <c r="G24" s="108">
        <f>SUM(A24:E24)</f>
        <v>93.75</v>
      </c>
      <c r="H24" s="4"/>
      <c r="I24" s="61" t="s">
        <v>364</v>
      </c>
      <c r="J24" s="10">
        <v>43365</v>
      </c>
      <c r="K24" s="4" t="s">
        <v>365</v>
      </c>
      <c r="L24" s="16"/>
      <c r="M24" s="16"/>
      <c r="N24" s="16"/>
      <c r="O24" s="299" t="s">
        <v>342</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352</v>
      </c>
      <c r="J25" s="10">
        <v>43366</v>
      </c>
      <c r="K25" s="45" t="s">
        <v>353</v>
      </c>
      <c r="L25" s="16"/>
      <c r="O25" s="250" t="s">
        <v>342</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357</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358</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314</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301</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49" t="s">
        <v>302</v>
      </c>
      <c r="B36" s="549"/>
      <c r="C36" s="549"/>
      <c r="D36" s="549"/>
      <c r="E36" s="549"/>
      <c r="F36" s="549"/>
      <c r="G36" s="549"/>
      <c r="H36" s="549"/>
      <c r="I36" s="549"/>
      <c r="J36" s="549"/>
      <c r="K36" s="549"/>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303</v>
      </c>
      <c r="H38" s="58"/>
      <c r="I38" s="51" t="s">
        <v>304</v>
      </c>
      <c r="J38" s="51" t="s">
        <v>53</v>
      </c>
      <c r="K38" s="51" t="s">
        <v>305</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354</v>
      </c>
      <c r="J39" s="50">
        <v>43729</v>
      </c>
      <c r="K39" s="8" t="s">
        <v>366</v>
      </c>
      <c r="L39" s="250"/>
      <c r="M39" s="4" t="s">
        <v>367</v>
      </c>
      <c r="N39" s="8">
        <f>'Conf Party reduction'!B1</f>
        <v>0.9</v>
      </c>
      <c r="P39" s="134"/>
    </row>
    <row r="40" spans="1:256" s="4" customFormat="1" ht="13.15" hidden="1">
      <c r="E40" s="4">
        <f>110/1.2*N40</f>
        <v>68.75</v>
      </c>
      <c r="G40" s="2">
        <f t="shared" si="1"/>
        <v>68.75</v>
      </c>
      <c r="I40" s="240" t="s">
        <v>354</v>
      </c>
      <c r="J40" s="50">
        <v>43729</v>
      </c>
      <c r="K40" s="8" t="s">
        <v>355</v>
      </c>
      <c r="L40" s="250"/>
      <c r="M40" s="4" t="s">
        <v>356</v>
      </c>
      <c r="N40" s="8">
        <f>'Conf Party reduction'!B5</f>
        <v>0.75</v>
      </c>
      <c r="P40" s="134"/>
    </row>
    <row r="41" spans="1:256" s="4" customFormat="1" ht="13.15" hidden="1">
      <c r="D41" s="4">
        <v>104.94</v>
      </c>
      <c r="G41" s="2">
        <f t="shared" ref="G41:G43" si="2">SUM(A41:E41)</f>
        <v>104.94</v>
      </c>
      <c r="I41" s="237" t="s">
        <v>368</v>
      </c>
      <c r="J41" s="50">
        <v>43491</v>
      </c>
      <c r="K41" s="287" t="s">
        <v>369</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357</v>
      </c>
      <c r="B48" s="288"/>
      <c r="C48" s="288"/>
      <c r="D48" s="288"/>
      <c r="E48" s="41"/>
      <c r="F48" s="4"/>
      <c r="G48" s="2"/>
      <c r="H48" s="4"/>
      <c r="I48" s="237"/>
      <c r="J48" s="50"/>
      <c r="K48" s="4"/>
    </row>
    <row r="49" spans="1:11" ht="13.15">
      <c r="A49" s="289" t="s">
        <v>358</v>
      </c>
      <c r="B49" s="288"/>
      <c r="C49" s="288"/>
      <c r="D49" s="289"/>
      <c r="E49" s="41"/>
      <c r="F49" s="2"/>
      <c r="G49" s="2"/>
      <c r="H49" s="2"/>
      <c r="I49" s="236"/>
      <c r="J49" s="234"/>
      <c r="K49" s="2"/>
    </row>
    <row r="50" spans="1:11" ht="13.15">
      <c r="A50" s="288" t="s">
        <v>315</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301</v>
      </c>
      <c r="B52" s="4"/>
      <c r="C52" s="6">
        <f>'SUMMARY 2021-22'!$C$2</f>
        <v>44651</v>
      </c>
      <c r="D52" s="2"/>
      <c r="E52" s="2"/>
      <c r="F52" s="2"/>
      <c r="G52" s="2"/>
      <c r="H52" s="2"/>
      <c r="I52" s="236"/>
      <c r="J52" s="234"/>
      <c r="K52" s="2"/>
    </row>
    <row r="53" spans="1:11" ht="34.15" customHeight="1">
      <c r="A53" s="549" t="s">
        <v>302</v>
      </c>
      <c r="B53" s="549"/>
      <c r="C53" s="549"/>
      <c r="D53" s="549"/>
      <c r="E53" s="549"/>
      <c r="F53" s="549"/>
      <c r="G53" s="549"/>
      <c r="H53" s="549"/>
      <c r="I53" s="549"/>
      <c r="J53" s="549"/>
      <c r="K53" s="549"/>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303</v>
      </c>
      <c r="H55" s="58"/>
      <c r="I55" s="51" t="s">
        <v>304</v>
      </c>
      <c r="J55" s="51" t="s">
        <v>53</v>
      </c>
      <c r="K55" s="51" t="s">
        <v>305</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370</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300</v>
      </c>
      <c r="B3" s="104"/>
      <c r="C3" s="104"/>
      <c r="D3" s="104"/>
      <c r="E3" s="104"/>
      <c r="I3" s="243"/>
      <c r="J3" s="234"/>
      <c r="L3" s="162"/>
    </row>
    <row r="4" spans="1:27" s="2" customFormat="1" ht="13.5" hidden="1" customHeight="1">
      <c r="I4" s="243"/>
      <c r="J4" s="234"/>
      <c r="L4" s="162"/>
    </row>
    <row r="5" spans="1:27" s="4" customFormat="1" ht="13.5" hidden="1" customHeight="1">
      <c r="A5" s="4" t="s">
        <v>301</v>
      </c>
      <c r="C5" s="6">
        <v>43190</v>
      </c>
      <c r="D5" s="2"/>
      <c r="E5" s="2"/>
      <c r="F5" s="2"/>
      <c r="G5" s="2"/>
      <c r="H5" s="2"/>
      <c r="I5" s="243"/>
      <c r="J5" s="234"/>
      <c r="K5" s="2"/>
      <c r="L5" s="161"/>
    </row>
    <row r="6" spans="1:27" s="4" customFormat="1" ht="36.950000000000003" hidden="1" customHeight="1">
      <c r="A6" s="549" t="s">
        <v>302</v>
      </c>
      <c r="B6" s="549"/>
      <c r="C6" s="549"/>
      <c r="D6" s="549"/>
      <c r="E6" s="549"/>
      <c r="F6" s="549"/>
      <c r="G6" s="549"/>
      <c r="H6" s="549"/>
      <c r="I6" s="549"/>
      <c r="J6" s="549"/>
      <c r="K6" s="549"/>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303</v>
      </c>
      <c r="H8" s="51"/>
      <c r="I8" s="239" t="s">
        <v>304</v>
      </c>
      <c r="J8" s="52" t="s">
        <v>53</v>
      </c>
      <c r="K8" s="51" t="s">
        <v>305</v>
      </c>
      <c r="L8" s="161"/>
    </row>
    <row r="9" spans="1:27" ht="30" hidden="1" customHeight="1">
      <c r="A9" s="4"/>
      <c r="B9" s="4"/>
      <c r="C9" s="4">
        <v>18.45</v>
      </c>
      <c r="D9" s="4"/>
      <c r="E9" s="4"/>
      <c r="F9" s="5"/>
      <c r="G9" s="2">
        <f t="shared" ref="G9:G23" si="0">SUM(A9:E9)</f>
        <v>18.45</v>
      </c>
      <c r="H9" s="4"/>
      <c r="I9" s="242" t="s">
        <v>371</v>
      </c>
      <c r="J9" s="50">
        <v>43003</v>
      </c>
      <c r="K9" s="4" t="s">
        <v>341</v>
      </c>
      <c r="L9" s="300" t="s">
        <v>342</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372</v>
      </c>
      <c r="J10" s="50">
        <v>43012</v>
      </c>
      <c r="K10" s="8" t="s">
        <v>373</v>
      </c>
      <c r="L10" s="300" t="s">
        <v>342</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363</v>
      </c>
      <c r="J11" s="50">
        <v>43030</v>
      </c>
      <c r="K11" s="8" t="s">
        <v>374</v>
      </c>
      <c r="L11" s="300" t="s">
        <v>342</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375</v>
      </c>
      <c r="J12" s="50">
        <v>43031</v>
      </c>
      <c r="K12" s="8" t="s">
        <v>376</v>
      </c>
      <c r="L12" s="300" t="s">
        <v>377</v>
      </c>
      <c r="M12" s="4"/>
    </row>
    <row r="13" spans="1:27" s="41" customFormat="1" ht="30" hidden="1" customHeight="1">
      <c r="A13" s="44"/>
      <c r="B13" s="44"/>
      <c r="C13" s="44"/>
      <c r="D13" s="44"/>
      <c r="E13" s="44">
        <v>15.45</v>
      </c>
      <c r="F13" s="44"/>
      <c r="G13" s="108">
        <f t="shared" si="0"/>
        <v>15.45</v>
      </c>
      <c r="H13" s="4"/>
      <c r="I13" s="238" t="s">
        <v>375</v>
      </c>
      <c r="J13" s="50">
        <v>43027</v>
      </c>
      <c r="K13" s="8" t="s">
        <v>378</v>
      </c>
      <c r="L13" s="300" t="s">
        <v>377</v>
      </c>
      <c r="M13" s="4"/>
    </row>
    <row r="14" spans="1:27" s="41" customFormat="1" ht="30" hidden="1" customHeight="1">
      <c r="A14" s="44"/>
      <c r="B14" s="44"/>
      <c r="C14" s="44"/>
      <c r="D14" s="44"/>
      <c r="E14" s="44">
        <v>175.88</v>
      </c>
      <c r="F14" s="44"/>
      <c r="G14" s="108">
        <f t="shared" si="0"/>
        <v>175.88</v>
      </c>
      <c r="H14" s="4"/>
      <c r="I14" s="238" t="s">
        <v>375</v>
      </c>
      <c r="J14" s="50">
        <v>43034</v>
      </c>
      <c r="K14" s="8" t="s">
        <v>379</v>
      </c>
      <c r="L14" s="300" t="s">
        <v>377</v>
      </c>
      <c r="M14" s="4"/>
    </row>
    <row r="15" spans="1:27" s="41" customFormat="1" ht="30" hidden="1" customHeight="1">
      <c r="A15" s="44"/>
      <c r="B15" s="44"/>
      <c r="C15" s="44"/>
      <c r="D15" s="44"/>
      <c r="E15" s="44">
        <v>106.6</v>
      </c>
      <c r="F15" s="44"/>
      <c r="G15" s="108">
        <f t="shared" si="0"/>
        <v>106.6</v>
      </c>
      <c r="H15" s="4"/>
      <c r="I15" s="238" t="s">
        <v>375</v>
      </c>
      <c r="J15" s="50">
        <v>43039</v>
      </c>
      <c r="K15" s="8" t="s">
        <v>380</v>
      </c>
      <c r="L15" s="300" t="s">
        <v>377</v>
      </c>
      <c r="M15" s="4"/>
    </row>
    <row r="16" spans="1:27" s="41" customFormat="1" ht="30" hidden="1" customHeight="1">
      <c r="A16" s="44"/>
      <c r="B16" s="44"/>
      <c r="C16" s="44"/>
      <c r="D16" s="44">
        <v>125.88</v>
      </c>
      <c r="E16" s="44"/>
      <c r="F16" s="44"/>
      <c r="G16" s="108">
        <f t="shared" si="0"/>
        <v>125.88</v>
      </c>
      <c r="H16" s="4"/>
      <c r="I16" s="238" t="s">
        <v>381</v>
      </c>
      <c r="J16" s="50">
        <v>43076</v>
      </c>
      <c r="K16" s="8" t="s">
        <v>382</v>
      </c>
      <c r="L16" s="300" t="s">
        <v>383</v>
      </c>
      <c r="M16" s="4"/>
      <c r="N16" s="250"/>
    </row>
    <row r="17" spans="1:27" s="41" customFormat="1" ht="30" hidden="1" customHeight="1">
      <c r="A17" s="44"/>
      <c r="B17" s="44"/>
      <c r="C17" s="44"/>
      <c r="D17" s="44">
        <f>2007.18/14</f>
        <v>143.37</v>
      </c>
      <c r="E17" s="44"/>
      <c r="F17" s="44"/>
      <c r="G17" s="108">
        <f t="shared" si="0"/>
        <v>143.37</v>
      </c>
      <c r="H17" s="4"/>
      <c r="I17" s="238" t="s">
        <v>384</v>
      </c>
      <c r="J17" s="50">
        <v>43071</v>
      </c>
      <c r="K17" s="8" t="s">
        <v>385</v>
      </c>
      <c r="L17" s="300" t="s">
        <v>383</v>
      </c>
      <c r="M17" s="4"/>
      <c r="N17" s="301" t="s">
        <v>386</v>
      </c>
    </row>
    <row r="18" spans="1:27" s="41" customFormat="1" ht="30" hidden="1" customHeight="1">
      <c r="A18" s="44"/>
      <c r="B18" s="44"/>
      <c r="C18" s="44"/>
      <c r="D18" s="44"/>
      <c r="E18" s="44">
        <f>270720/83.301793/18*2</f>
        <v>361.09666931178776</v>
      </c>
      <c r="F18" s="44"/>
      <c r="G18" s="108">
        <f t="shared" si="0"/>
        <v>361.09666931178776</v>
      </c>
      <c r="H18" s="4"/>
      <c r="I18" s="238" t="s">
        <v>384</v>
      </c>
      <c r="J18" s="50">
        <v>43071</v>
      </c>
      <c r="K18" s="8" t="s">
        <v>387</v>
      </c>
      <c r="L18" s="300" t="s">
        <v>383</v>
      </c>
      <c r="M18" s="4"/>
      <c r="N18" s="302" t="s">
        <v>388</v>
      </c>
    </row>
    <row r="19" spans="1:27" s="41" customFormat="1" ht="30" hidden="1" customHeight="1">
      <c r="A19" s="44"/>
      <c r="B19" s="44"/>
      <c r="C19" s="44"/>
      <c r="D19" s="44"/>
      <c r="E19" s="44">
        <f>28000/84.101763/8+28000/83.412774/8</f>
        <v>83.576250101492519</v>
      </c>
      <c r="F19" s="44"/>
      <c r="G19" s="108">
        <f t="shared" si="0"/>
        <v>83.576250101492519</v>
      </c>
      <c r="H19" s="4"/>
      <c r="I19" s="238" t="s">
        <v>384</v>
      </c>
      <c r="J19" s="50">
        <v>43074</v>
      </c>
      <c r="K19" s="8" t="s">
        <v>389</v>
      </c>
      <c r="L19" s="300" t="s">
        <v>383</v>
      </c>
      <c r="M19" s="4"/>
      <c r="N19" s="302" t="s">
        <v>390</v>
      </c>
    </row>
    <row r="20" spans="1:27" s="41" customFormat="1" ht="30" hidden="1" customHeight="1">
      <c r="A20" s="44"/>
      <c r="B20" s="44"/>
      <c r="C20" s="44"/>
      <c r="D20" s="44"/>
      <c r="E20" s="44">
        <v>-167.52</v>
      </c>
      <c r="F20" s="44"/>
      <c r="G20" s="108">
        <f t="shared" si="0"/>
        <v>-167.52</v>
      </c>
      <c r="H20" s="4"/>
      <c r="I20" s="238" t="s">
        <v>391</v>
      </c>
      <c r="J20" s="50">
        <v>43049</v>
      </c>
      <c r="K20" s="8" t="s">
        <v>392</v>
      </c>
      <c r="L20" s="300" t="s">
        <v>383</v>
      </c>
      <c r="M20" s="4"/>
    </row>
    <row r="21" spans="1:27" s="41" customFormat="1" ht="30" hidden="1" customHeight="1">
      <c r="A21" s="44"/>
      <c r="B21" s="44"/>
      <c r="C21" s="44"/>
      <c r="D21" s="44"/>
      <c r="E21" s="44">
        <f>103.11/4</f>
        <v>25.7775</v>
      </c>
      <c r="F21" s="44"/>
      <c r="G21" s="108">
        <f t="shared" si="0"/>
        <v>25.7775</v>
      </c>
      <c r="H21" s="4"/>
      <c r="I21" s="238" t="s">
        <v>393</v>
      </c>
      <c r="J21" s="50">
        <v>76042</v>
      </c>
      <c r="K21" s="8" t="s">
        <v>394</v>
      </c>
      <c r="L21" s="300" t="s">
        <v>395</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393</v>
      </c>
      <c r="J22" s="50">
        <v>43169</v>
      </c>
      <c r="K22" s="8" t="s">
        <v>394</v>
      </c>
      <c r="L22" s="300" t="s">
        <v>395</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393</v>
      </c>
      <c r="J23" s="50">
        <v>43169</v>
      </c>
      <c r="K23" s="8" t="s">
        <v>394</v>
      </c>
      <c r="L23" s="300" t="s">
        <v>395</v>
      </c>
      <c r="M23" s="4"/>
      <c r="N23" s="290"/>
      <c r="O23" s="4"/>
      <c r="P23" s="134"/>
      <c r="Q23" s="4"/>
      <c r="R23" s="4"/>
      <c r="S23" s="4"/>
      <c r="T23" s="4"/>
    </row>
    <row r="24" spans="1:27" s="5" customFormat="1" ht="28.5" hidden="1" customHeight="1">
      <c r="D24" s="5">
        <v>996.51</v>
      </c>
      <c r="G24" s="108">
        <f>SUM(A24:E24)</f>
        <v>996.51</v>
      </c>
      <c r="I24" s="241">
        <v>3100976046</v>
      </c>
      <c r="J24" s="50">
        <v>43169</v>
      </c>
      <c r="K24" s="8" t="s">
        <v>396</v>
      </c>
      <c r="L24" s="300" t="s">
        <v>395</v>
      </c>
    </row>
    <row r="25" spans="1:27" s="41" customFormat="1" ht="30" hidden="1" customHeight="1">
      <c r="A25" s="44"/>
      <c r="B25" s="44"/>
      <c r="C25" s="44"/>
      <c r="D25" s="44"/>
      <c r="E25" s="44">
        <f>560.73/3</f>
        <v>186.91</v>
      </c>
      <c r="F25" s="44"/>
      <c r="G25" s="108">
        <f>SUM(A25:E25)</f>
        <v>186.91</v>
      </c>
      <c r="H25" s="4"/>
      <c r="I25" s="238" t="s">
        <v>391</v>
      </c>
      <c r="J25" s="50">
        <v>43169</v>
      </c>
      <c r="K25" s="8" t="s">
        <v>397</v>
      </c>
      <c r="L25" s="300" t="s">
        <v>395</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398</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370</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313</v>
      </c>
      <c r="B32" s="291"/>
      <c r="C32" s="291"/>
      <c r="D32" s="291"/>
      <c r="E32" s="291"/>
      <c r="I32" s="243"/>
      <c r="J32" s="234"/>
      <c r="L32" s="162"/>
    </row>
    <row r="33" spans="1:256" s="2" customFormat="1" ht="13.5" hidden="1" customHeight="1">
      <c r="I33" s="243"/>
      <c r="J33" s="234"/>
      <c r="L33" s="162"/>
    </row>
    <row r="34" spans="1:256" s="4" customFormat="1" ht="13.5" hidden="1" customHeight="1">
      <c r="A34" s="4" t="s">
        <v>301</v>
      </c>
      <c r="C34" s="6">
        <f>'SUMMARY 2018.19'!B2</f>
        <v>43555</v>
      </c>
      <c r="D34" s="2"/>
      <c r="E34" s="2"/>
      <c r="F34" s="2"/>
      <c r="G34" s="2"/>
      <c r="H34" s="2"/>
      <c r="I34" s="243"/>
      <c r="J34" s="234"/>
      <c r="K34" s="2"/>
      <c r="L34" s="161"/>
    </row>
    <row r="35" spans="1:256" s="4" customFormat="1" ht="36.75" hidden="1" customHeight="1">
      <c r="A35" s="549" t="s">
        <v>302</v>
      </c>
      <c r="B35" s="549"/>
      <c r="C35" s="549"/>
      <c r="D35" s="549"/>
      <c r="E35" s="549"/>
      <c r="F35" s="549"/>
      <c r="G35" s="549"/>
      <c r="H35" s="549"/>
      <c r="I35" s="549"/>
      <c r="J35" s="549"/>
      <c r="K35" s="549"/>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303</v>
      </c>
      <c r="H37" s="51"/>
      <c r="I37" s="239" t="s">
        <v>304</v>
      </c>
      <c r="J37" s="52" t="s">
        <v>53</v>
      </c>
      <c r="K37" s="51" t="s">
        <v>305</v>
      </c>
      <c r="L37" s="161"/>
    </row>
    <row r="38" spans="1:256" s="18" customFormat="1" ht="30" hidden="1" customHeight="1">
      <c r="A38" s="44"/>
      <c r="B38" s="44"/>
      <c r="C38" s="44">
        <f>69*0.75</f>
        <v>51.75</v>
      </c>
      <c r="D38" s="44"/>
      <c r="E38" s="44"/>
      <c r="F38" s="44"/>
      <c r="G38" s="108">
        <f>SUM(A38:E38)</f>
        <v>51.75</v>
      </c>
      <c r="H38" s="4"/>
      <c r="I38" s="4" t="s">
        <v>348</v>
      </c>
      <c r="J38" s="50">
        <v>43366</v>
      </c>
      <c r="K38" s="4" t="s">
        <v>349</v>
      </c>
      <c r="M38" s="16"/>
      <c r="O38" s="299" t="s">
        <v>342</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399</v>
      </c>
      <c r="J39" s="50">
        <v>43375</v>
      </c>
      <c r="K39" s="4" t="s">
        <v>400</v>
      </c>
      <c r="L39" s="161"/>
    </row>
    <row r="40" spans="1:256" ht="27" hidden="1" customHeight="1">
      <c r="A40" s="194"/>
      <c r="B40" s="194"/>
      <c r="C40" s="194"/>
      <c r="D40" s="194">
        <f>244.5</f>
        <v>244.5</v>
      </c>
      <c r="E40" s="194"/>
      <c r="F40" s="194"/>
      <c r="G40" s="2">
        <f t="shared" ref="G40:G41" si="5">SUM(A40:E40)</f>
        <v>244.5</v>
      </c>
      <c r="H40" s="4"/>
      <c r="I40" s="4" t="s">
        <v>401</v>
      </c>
      <c r="J40" s="50">
        <v>43399</v>
      </c>
      <c r="K40" s="287" t="s">
        <v>402</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350</v>
      </c>
      <c r="J41" s="50">
        <v>43366</v>
      </c>
      <c r="K41" s="8" t="s">
        <v>351</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352</v>
      </c>
      <c r="J42" s="10">
        <v>43366</v>
      </c>
      <c r="K42" s="45" t="s">
        <v>353</v>
      </c>
      <c r="L42" s="16"/>
      <c r="M42" s="4"/>
      <c r="N42" s="4"/>
      <c r="O42" s="250" t="s">
        <v>342</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403</v>
      </c>
      <c r="J43" s="50">
        <v>43416</v>
      </c>
      <c r="K43" s="287" t="s">
        <v>404</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403</v>
      </c>
      <c r="J44" s="50">
        <v>43417</v>
      </c>
      <c r="K44" s="287" t="s">
        <v>405</v>
      </c>
      <c r="M44" s="4"/>
      <c r="N44" s="246"/>
      <c r="O44" s="250"/>
      <c r="Q44" s="250"/>
    </row>
    <row r="45" spans="1:256" s="41" customFormat="1" ht="22.5" hidden="1" customHeight="1">
      <c r="A45" s="44"/>
      <c r="B45" s="44"/>
      <c r="C45" s="44"/>
      <c r="D45" s="44">
        <v>9.8000000000000007</v>
      </c>
      <c r="E45" s="44"/>
      <c r="F45" s="44"/>
      <c r="G45" s="108">
        <f t="shared" si="8"/>
        <v>9.8000000000000007</v>
      </c>
      <c r="H45" s="4"/>
      <c r="I45" s="4" t="s">
        <v>406</v>
      </c>
      <c r="J45" s="50">
        <v>43443</v>
      </c>
      <c r="K45" s="287" t="s">
        <v>407</v>
      </c>
      <c r="M45" s="250" t="s">
        <v>408</v>
      </c>
      <c r="N45" s="246"/>
      <c r="O45" s="250"/>
      <c r="Q45" s="250"/>
    </row>
    <row r="46" spans="1:256" s="41" customFormat="1" ht="22.5" hidden="1" customHeight="1">
      <c r="A46" s="44"/>
      <c r="B46" s="44"/>
      <c r="C46" s="44"/>
      <c r="D46" s="44">
        <v>53.3</v>
      </c>
      <c r="E46" s="44"/>
      <c r="F46" s="44"/>
      <c r="G46" s="108">
        <f t="shared" si="8"/>
        <v>53.3</v>
      </c>
      <c r="H46" s="4"/>
      <c r="I46" s="4" t="s">
        <v>406</v>
      </c>
      <c r="J46" s="50">
        <v>43375</v>
      </c>
      <c r="K46" s="287" t="s">
        <v>409</v>
      </c>
      <c r="M46" s="250" t="s">
        <v>408</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410</v>
      </c>
      <c r="J47" s="50">
        <v>43415</v>
      </c>
      <c r="K47" s="287" t="s">
        <v>411</v>
      </c>
      <c r="L47" s="250"/>
      <c r="M47" s="250" t="s">
        <v>408</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412</v>
      </c>
      <c r="J48" s="50">
        <v>43416</v>
      </c>
      <c r="K48" s="287" t="s">
        <v>413</v>
      </c>
      <c r="L48" s="250" t="s">
        <v>408</v>
      </c>
      <c r="M48" s="250" t="s">
        <v>408</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414</v>
      </c>
      <c r="J49" s="50">
        <v>43415</v>
      </c>
      <c r="K49" s="287" t="s">
        <v>415</v>
      </c>
      <c r="L49" s="250" t="s">
        <v>408</v>
      </c>
      <c r="M49" s="250" t="s">
        <v>408</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416</v>
      </c>
      <c r="J50" s="50">
        <v>43440</v>
      </c>
      <c r="K50" s="287" t="s">
        <v>417</v>
      </c>
      <c r="L50" s="250"/>
      <c r="M50" s="250" t="s">
        <v>408</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370</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314</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301</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49" t="s">
        <v>302</v>
      </c>
      <c r="B59" s="549"/>
      <c r="C59" s="549"/>
      <c r="D59" s="549"/>
      <c r="E59" s="549"/>
      <c r="F59" s="549"/>
      <c r="G59" s="549"/>
      <c r="H59" s="549"/>
      <c r="I59" s="549"/>
      <c r="J59" s="549"/>
      <c r="K59" s="549"/>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303</v>
      </c>
      <c r="H61" s="58"/>
      <c r="I61" s="51" t="s">
        <v>304</v>
      </c>
      <c r="J61" s="51" t="s">
        <v>53</v>
      </c>
      <c r="K61" s="51" t="s">
        <v>305</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418</v>
      </c>
      <c r="J62" s="50">
        <v>43708</v>
      </c>
      <c r="K62" s="287" t="s">
        <v>419</v>
      </c>
      <c r="N62" s="8"/>
      <c r="P62" s="134"/>
    </row>
    <row r="63" spans="1:256" s="4" customFormat="1" ht="13.15" hidden="1">
      <c r="A63" s="194"/>
      <c r="B63" s="194"/>
      <c r="C63" s="194"/>
      <c r="D63" s="194">
        <v>121</v>
      </c>
      <c r="E63" s="194"/>
      <c r="F63" s="194"/>
      <c r="G63" s="2">
        <f t="shared" si="12"/>
        <v>121</v>
      </c>
      <c r="I63" s="240" t="s">
        <v>418</v>
      </c>
      <c r="J63" s="50">
        <v>43708</v>
      </c>
      <c r="K63" s="287" t="s">
        <v>420</v>
      </c>
      <c r="L63" s="250"/>
      <c r="Q63" s="250"/>
    </row>
    <row r="64" spans="1:256" s="4" customFormat="1" ht="11.25" hidden="1" customHeight="1">
      <c r="D64" s="4">
        <f>398.13/7</f>
        <v>56.875714285714288</v>
      </c>
      <c r="G64" s="2">
        <f t="shared" si="12"/>
        <v>56.875714285714288</v>
      </c>
      <c r="I64" s="240" t="s">
        <v>421</v>
      </c>
      <c r="J64" s="50">
        <v>43709</v>
      </c>
      <c r="K64" s="8" t="s">
        <v>422</v>
      </c>
      <c r="N64" s="8"/>
      <c r="P64" s="134"/>
    </row>
    <row r="65" spans="1:18" s="4" customFormat="1" ht="13.15" hidden="1">
      <c r="A65" s="194"/>
      <c r="B65" s="194"/>
      <c r="C65" s="194"/>
      <c r="E65" s="194">
        <f>48.02/7</f>
        <v>6.86</v>
      </c>
      <c r="F65" s="194"/>
      <c r="G65" s="2">
        <f t="shared" si="12"/>
        <v>6.86</v>
      </c>
      <c r="I65" s="240" t="s">
        <v>421</v>
      </c>
      <c r="J65" s="50">
        <v>43709</v>
      </c>
      <c r="K65" s="8"/>
      <c r="L65" s="250"/>
      <c r="Q65" s="250"/>
    </row>
    <row r="66" spans="1:18" s="4" customFormat="1" ht="11.25" hidden="1" customHeight="1">
      <c r="E66" s="4">
        <f>58.65/4</f>
        <v>14.6625</v>
      </c>
      <c r="G66" s="2">
        <f t="shared" si="12"/>
        <v>14.6625</v>
      </c>
      <c r="I66" s="240" t="s">
        <v>421</v>
      </c>
      <c r="J66" s="50">
        <v>43710</v>
      </c>
      <c r="K66" s="8" t="s">
        <v>423</v>
      </c>
      <c r="N66" s="8"/>
      <c r="P66" s="134"/>
    </row>
    <row r="67" spans="1:18" s="4" customFormat="1" ht="13.15" hidden="1">
      <c r="D67" s="4">
        <f>850.06/4</f>
        <v>212.51499999999999</v>
      </c>
      <c r="G67" s="2">
        <f t="shared" si="12"/>
        <v>212.51499999999999</v>
      </c>
      <c r="I67" s="240" t="s">
        <v>418</v>
      </c>
      <c r="J67" s="50">
        <v>43710</v>
      </c>
      <c r="K67" s="287" t="s">
        <v>424</v>
      </c>
      <c r="N67" s="8"/>
      <c r="P67" s="134"/>
    </row>
    <row r="68" spans="1:18" s="4" customFormat="1" ht="13.15" hidden="1">
      <c r="E68" s="4">
        <f>130/1.2*0.75</f>
        <v>81.25</v>
      </c>
      <c r="G68" s="2">
        <f t="shared" si="12"/>
        <v>81.25</v>
      </c>
      <c r="I68" s="240" t="s">
        <v>354</v>
      </c>
      <c r="J68" s="50">
        <v>43729</v>
      </c>
      <c r="K68" s="287" t="s">
        <v>355</v>
      </c>
      <c r="N68" s="8"/>
      <c r="P68" s="134"/>
    </row>
    <row r="69" spans="1:18" s="4" customFormat="1" ht="12" hidden="1" customHeight="1">
      <c r="D69" s="4">
        <v>88.13</v>
      </c>
      <c r="G69" s="2">
        <f t="shared" si="12"/>
        <v>88.13</v>
      </c>
      <c r="I69" s="240" t="s">
        <v>425</v>
      </c>
      <c r="J69" s="50">
        <v>43856</v>
      </c>
      <c r="K69" s="287" t="s">
        <v>369</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426</v>
      </c>
      <c r="J71" s="50">
        <v>43919</v>
      </c>
      <c r="K71" s="270" t="s">
        <v>427</v>
      </c>
      <c r="N71" s="8"/>
      <c r="P71" s="134"/>
      <c r="R71" s="4" t="s">
        <v>428</v>
      </c>
    </row>
    <row r="72" spans="1:18" s="4" customFormat="1" ht="25.9" hidden="1">
      <c r="D72" s="4">
        <v>-1036.17</v>
      </c>
      <c r="G72" s="271">
        <f t="shared" si="12"/>
        <v>-1036.17</v>
      </c>
      <c r="I72" s="240" t="s">
        <v>429</v>
      </c>
      <c r="J72" s="50">
        <v>43919</v>
      </c>
      <c r="K72" s="270" t="s">
        <v>430</v>
      </c>
      <c r="N72" s="8"/>
      <c r="P72" s="134"/>
      <c r="R72" s="4" t="s">
        <v>428</v>
      </c>
    </row>
    <row r="73" spans="1:18" s="4" customFormat="1" ht="13.15" hidden="1">
      <c r="C73" s="4">
        <v>13.95</v>
      </c>
      <c r="G73" s="271">
        <f t="shared" si="12"/>
        <v>13.95</v>
      </c>
      <c r="I73" s="240" t="s">
        <v>431</v>
      </c>
      <c r="J73" s="50">
        <v>43732</v>
      </c>
      <c r="K73" s="270" t="s">
        <v>432</v>
      </c>
      <c r="N73" s="8"/>
      <c r="P73" s="134"/>
    </row>
    <row r="74" spans="1:18" s="4" customFormat="1" ht="13.15" hidden="1">
      <c r="E74" s="4">
        <v>258</v>
      </c>
      <c r="G74" s="271">
        <f>SUM(A74:E74)</f>
        <v>258</v>
      </c>
      <c r="I74" s="240" t="s">
        <v>433</v>
      </c>
      <c r="J74" s="50">
        <v>43866</v>
      </c>
      <c r="K74" s="282" t="s">
        <v>434</v>
      </c>
      <c r="N74" s="8"/>
      <c r="P74" s="134"/>
    </row>
    <row r="75" spans="1:18" s="4" customFormat="1" ht="13.15" hidden="1">
      <c r="D75" s="4">
        <v>68.5</v>
      </c>
      <c r="G75" s="271">
        <f>SUM(A75:E75)</f>
        <v>68.5</v>
      </c>
      <c r="I75" s="240" t="s">
        <v>433</v>
      </c>
      <c r="J75" s="50">
        <v>43866</v>
      </c>
      <c r="K75" s="270" t="s">
        <v>435</v>
      </c>
      <c r="N75" s="8"/>
      <c r="P75" s="134"/>
    </row>
    <row r="76" spans="1:18" s="4" customFormat="1" ht="13.15" hidden="1">
      <c r="D76" s="4">
        <v>234</v>
      </c>
      <c r="G76" s="271">
        <f>SUM(A76:E76)</f>
        <v>234</v>
      </c>
      <c r="I76" s="240" t="s">
        <v>436</v>
      </c>
      <c r="J76" s="50">
        <v>43879</v>
      </c>
      <c r="K76" s="270" t="s">
        <v>437</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370</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315</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49" t="s">
        <v>302</v>
      </c>
      <c r="B85" s="549"/>
      <c r="C85" s="549"/>
      <c r="D85" s="549"/>
      <c r="E85" s="549"/>
      <c r="F85" s="549"/>
      <c r="G85" s="549"/>
      <c r="H85" s="549"/>
      <c r="I85" s="549"/>
      <c r="J85" s="549"/>
      <c r="K85" s="549"/>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303</v>
      </c>
      <c r="H87" s="58"/>
      <c r="I87" s="51" t="s">
        <v>304</v>
      </c>
      <c r="J87" s="51" t="s">
        <v>53</v>
      </c>
      <c r="K87" s="51" t="s">
        <v>305</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438</v>
      </c>
      <c r="B1" s="100"/>
      <c r="C1" s="100"/>
      <c r="D1" s="100"/>
      <c r="E1" s="100"/>
      <c r="G1" s="2"/>
      <c r="J1" s="10"/>
      <c r="M1" s="80" t="s">
        <v>333</v>
      </c>
      <c r="Q1" s="107"/>
    </row>
    <row r="2" spans="1:43" s="2" customFormat="1" ht="13.5" hidden="1" customHeight="1">
      <c r="A2" s="102" t="s">
        <v>439</v>
      </c>
      <c r="B2" s="100"/>
      <c r="C2" s="100"/>
      <c r="D2" s="102"/>
      <c r="E2" s="102"/>
      <c r="J2" s="3"/>
      <c r="M2" s="77" t="s">
        <v>335</v>
      </c>
      <c r="Q2" s="172"/>
    </row>
    <row r="3" spans="1:43" s="2" customFormat="1" ht="13.5" hidden="1" customHeight="1">
      <c r="A3" s="100" t="s">
        <v>300</v>
      </c>
      <c r="B3" s="100"/>
      <c r="C3" s="100"/>
      <c r="D3" s="100"/>
      <c r="E3" s="100"/>
      <c r="J3" s="3"/>
      <c r="M3" s="77" t="s">
        <v>336</v>
      </c>
      <c r="Q3" s="172"/>
    </row>
    <row r="4" spans="1:43" s="2" customFormat="1" ht="13.5" hidden="1" customHeight="1">
      <c r="J4" s="3"/>
      <c r="M4" s="77"/>
      <c r="Q4" s="172"/>
    </row>
    <row r="5" spans="1:43" s="4" customFormat="1" ht="13.5" hidden="1" customHeight="1">
      <c r="A5" s="4" t="s">
        <v>301</v>
      </c>
      <c r="C5" s="6">
        <v>43190</v>
      </c>
      <c r="D5" s="2"/>
      <c r="E5" s="2"/>
      <c r="F5" s="2"/>
      <c r="G5" s="2"/>
      <c r="H5" s="2"/>
      <c r="I5" s="2"/>
      <c r="J5" s="3"/>
      <c r="K5" s="2"/>
      <c r="M5" s="80"/>
      <c r="Q5" s="107"/>
    </row>
    <row r="6" spans="1:43" s="4" customFormat="1" ht="36.950000000000003" hidden="1" customHeight="1">
      <c r="A6" s="549" t="s">
        <v>302</v>
      </c>
      <c r="B6" s="549"/>
      <c r="C6" s="549"/>
      <c r="D6" s="549"/>
      <c r="E6" s="549"/>
      <c r="F6" s="549"/>
      <c r="G6" s="549"/>
      <c r="H6" s="549"/>
      <c r="I6" s="549"/>
      <c r="J6" s="549"/>
      <c r="K6" s="549"/>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303</v>
      </c>
      <c r="H8" s="7"/>
      <c r="I8" s="7" t="s">
        <v>304</v>
      </c>
      <c r="J8" s="9" t="s">
        <v>53</v>
      </c>
      <c r="K8" s="7" t="s">
        <v>305</v>
      </c>
      <c r="M8" s="80"/>
      <c r="Q8" s="107"/>
    </row>
    <row r="9" spans="1:43" s="18" customFormat="1" ht="30" hidden="1" customHeight="1">
      <c r="A9" s="44"/>
      <c r="B9" s="44"/>
      <c r="C9" s="44"/>
      <c r="D9" s="44"/>
      <c r="E9" s="44">
        <f>108.33*0.75</f>
        <v>81.247500000000002</v>
      </c>
      <c r="F9" s="44"/>
      <c r="G9" s="108">
        <f t="shared" ref="G9:G15" si="0">SUM(A9:E9)</f>
        <v>81.247500000000002</v>
      </c>
      <c r="H9" s="4"/>
      <c r="I9" s="4" t="s">
        <v>440</v>
      </c>
      <c r="J9" s="10">
        <v>43002</v>
      </c>
      <c r="K9" s="4" t="s">
        <v>441</v>
      </c>
      <c r="L9" s="41"/>
      <c r="M9" s="81"/>
      <c r="N9" s="41"/>
      <c r="O9" s="120" t="s">
        <v>342</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363</v>
      </c>
      <c r="J10" s="10">
        <v>43001</v>
      </c>
      <c r="K10" s="4" t="s">
        <v>362</v>
      </c>
      <c r="L10" s="4"/>
      <c r="M10" s="80"/>
      <c r="N10" s="4"/>
      <c r="O10" s="120" t="s">
        <v>342</v>
      </c>
      <c r="P10" s="4"/>
    </row>
    <row r="11" spans="1:43" s="18" customFormat="1" ht="30" hidden="1" customHeight="1">
      <c r="A11" s="44"/>
      <c r="B11" s="44"/>
      <c r="C11" s="44"/>
      <c r="D11" s="44"/>
      <c r="E11" s="44">
        <v>290</v>
      </c>
      <c r="F11" s="44"/>
      <c r="G11" s="108">
        <f t="shared" si="0"/>
        <v>290</v>
      </c>
      <c r="H11" s="4"/>
      <c r="I11" s="4" t="s">
        <v>363</v>
      </c>
      <c r="J11" s="10">
        <v>43009</v>
      </c>
      <c r="K11" s="4" t="s">
        <v>442</v>
      </c>
      <c r="L11" s="41"/>
      <c r="M11" s="81"/>
      <c r="N11" s="74"/>
      <c r="O11" s="120" t="s">
        <v>342</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443</v>
      </c>
      <c r="J12" s="10">
        <v>43009</v>
      </c>
      <c r="K12" s="4" t="s">
        <v>444</v>
      </c>
      <c r="L12" s="41"/>
      <c r="M12" s="81"/>
      <c r="N12" s="74"/>
      <c r="O12" s="120" t="s">
        <v>342</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445</v>
      </c>
      <c r="L13" s="41"/>
      <c r="M13" s="81"/>
      <c r="N13" s="74"/>
      <c r="O13" s="126" t="s">
        <v>377</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446</v>
      </c>
      <c r="L14" s="64"/>
      <c r="M14" s="64"/>
      <c r="N14" s="64"/>
      <c r="O14" s="157" t="s">
        <v>395</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438</v>
      </c>
      <c r="B18" s="158"/>
      <c r="C18" s="158"/>
      <c r="D18" s="158"/>
      <c r="E18" s="158"/>
      <c r="G18" s="2"/>
      <c r="J18" s="10"/>
      <c r="M18" s="80" t="s">
        <v>333</v>
      </c>
      <c r="Q18" s="107"/>
    </row>
    <row r="19" spans="1:17" s="2" customFormat="1" ht="13.5" hidden="1" customHeight="1">
      <c r="A19" s="159" t="s">
        <v>439</v>
      </c>
      <c r="B19" s="158"/>
      <c r="C19" s="158"/>
      <c r="D19" s="159"/>
      <c r="E19" s="159"/>
      <c r="J19" s="3"/>
      <c r="M19" s="77" t="s">
        <v>335</v>
      </c>
      <c r="Q19" s="107"/>
    </row>
    <row r="20" spans="1:17" s="2" customFormat="1" ht="13.5" hidden="1" customHeight="1">
      <c r="A20" s="158" t="s">
        <v>313</v>
      </c>
      <c r="B20" s="158"/>
      <c r="C20" s="158"/>
      <c r="D20" s="158"/>
      <c r="E20" s="158"/>
      <c r="J20" s="3"/>
      <c r="M20" s="77" t="s">
        <v>336</v>
      </c>
      <c r="Q20" s="172"/>
    </row>
    <row r="21" spans="1:17" s="2" customFormat="1" ht="13.5" hidden="1" customHeight="1">
      <c r="J21" s="3"/>
      <c r="M21" s="77"/>
      <c r="Q21" s="172"/>
    </row>
    <row r="22" spans="1:17" s="4" customFormat="1" ht="13.5" hidden="1" customHeight="1">
      <c r="A22" s="4" t="s">
        <v>301</v>
      </c>
      <c r="C22" s="6">
        <f>'SUMMARY 2018.19'!B2</f>
        <v>43555</v>
      </c>
      <c r="D22" s="2"/>
      <c r="E22" s="2"/>
      <c r="F22" s="2"/>
      <c r="G22" s="2"/>
      <c r="H22" s="2"/>
      <c r="I22" s="2"/>
      <c r="J22" s="3"/>
      <c r="K22" s="2"/>
      <c r="M22" s="80"/>
      <c r="Q22" s="107"/>
    </row>
    <row r="23" spans="1:17" s="4" customFormat="1" ht="36.950000000000003" hidden="1" customHeight="1">
      <c r="A23" s="549" t="s">
        <v>302</v>
      </c>
      <c r="B23" s="549"/>
      <c r="C23" s="549"/>
      <c r="D23" s="549"/>
      <c r="E23" s="549"/>
      <c r="F23" s="549"/>
      <c r="G23" s="549"/>
      <c r="H23" s="549"/>
      <c r="I23" s="549"/>
      <c r="J23" s="549"/>
      <c r="K23" s="549"/>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303</v>
      </c>
      <c r="H25" s="7"/>
      <c r="I25" s="7" t="s">
        <v>304</v>
      </c>
      <c r="J25" s="9" t="s">
        <v>53</v>
      </c>
      <c r="K25" s="7" t="s">
        <v>305</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447</v>
      </c>
      <c r="M26" s="81"/>
      <c r="O26" s="120" t="s">
        <v>448</v>
      </c>
      <c r="Q26" s="126" t="s">
        <v>449</v>
      </c>
    </row>
    <row r="27" spans="1:17" s="41" customFormat="1" ht="28.5" hidden="1" customHeight="1">
      <c r="A27" s="44"/>
      <c r="B27" s="44"/>
      <c r="C27" s="44"/>
      <c r="D27" s="44"/>
      <c r="E27" s="44">
        <v>561.04999999999995</v>
      </c>
      <c r="F27" s="44"/>
      <c r="G27" s="108">
        <f t="shared" si="1"/>
        <v>561.04999999999995</v>
      </c>
      <c r="H27" s="4"/>
      <c r="I27" s="4" t="s">
        <v>450</v>
      </c>
      <c r="J27" s="10">
        <v>43211</v>
      </c>
      <c r="K27" s="8" t="s">
        <v>451</v>
      </c>
      <c r="M27" s="81"/>
      <c r="N27" s="74"/>
      <c r="O27" s="120" t="s">
        <v>448</v>
      </c>
      <c r="Q27" s="126" t="s">
        <v>449</v>
      </c>
    </row>
    <row r="28" spans="1:17" s="4" customFormat="1" ht="28.5" hidden="1" customHeight="1">
      <c r="A28" s="63"/>
      <c r="B28" s="63"/>
      <c r="C28" s="63"/>
      <c r="D28" s="44">
        <v>227.7</v>
      </c>
      <c r="E28" s="44"/>
      <c r="F28" s="62"/>
      <c r="G28" s="146">
        <f t="shared" si="1"/>
        <v>227.7</v>
      </c>
      <c r="I28" s="75">
        <v>5109323359</v>
      </c>
      <c r="J28" s="10">
        <v>43216</v>
      </c>
      <c r="K28" s="8" t="s">
        <v>452</v>
      </c>
      <c r="M28" s="80"/>
      <c r="O28" s="120" t="s">
        <v>448</v>
      </c>
      <c r="Q28" s="126" t="s">
        <v>449</v>
      </c>
    </row>
    <row r="29" spans="1:17" s="41" customFormat="1" ht="28.5" hidden="1" customHeight="1">
      <c r="A29" s="44"/>
      <c r="B29" s="44"/>
      <c r="C29" s="44"/>
      <c r="E29" s="44">
        <f>43.73/3</f>
        <v>14.576666666666666</v>
      </c>
      <c r="F29" s="44"/>
      <c r="G29" s="108">
        <f t="shared" si="1"/>
        <v>14.576666666666666</v>
      </c>
      <c r="H29" s="4"/>
      <c r="I29" s="4" t="s">
        <v>450</v>
      </c>
      <c r="J29" s="10">
        <v>43214</v>
      </c>
      <c r="K29" s="8" t="s">
        <v>453</v>
      </c>
      <c r="M29" s="81"/>
      <c r="N29" s="74"/>
      <c r="O29" s="120" t="s">
        <v>448</v>
      </c>
      <c r="Q29" s="126" t="s">
        <v>449</v>
      </c>
    </row>
    <row r="30" spans="1:17" s="41" customFormat="1" ht="28.5" hidden="1" customHeight="1">
      <c r="A30" s="44"/>
      <c r="B30" s="44"/>
      <c r="C30" s="44"/>
      <c r="D30" s="44"/>
      <c r="E30" s="44">
        <f>1204.94/3</f>
        <v>401.6466666666667</v>
      </c>
      <c r="F30" s="44"/>
      <c r="G30" s="108">
        <f t="shared" si="1"/>
        <v>401.6466666666667</v>
      </c>
      <c r="H30" s="4"/>
      <c r="I30" s="4" t="s">
        <v>450</v>
      </c>
      <c r="J30" s="10">
        <v>43214</v>
      </c>
      <c r="K30" s="8" t="s">
        <v>454</v>
      </c>
      <c r="M30" s="81"/>
      <c r="N30" s="74"/>
      <c r="O30" s="120" t="s">
        <v>448</v>
      </c>
      <c r="Q30" s="126" t="s">
        <v>449</v>
      </c>
    </row>
    <row r="31" spans="1:17" s="41" customFormat="1" ht="28.5" hidden="1" customHeight="1">
      <c r="A31" s="44"/>
      <c r="B31" s="44"/>
      <c r="C31" s="44"/>
      <c r="D31" s="44"/>
      <c r="E31" s="44">
        <f>840.47/3</f>
        <v>280.15666666666669</v>
      </c>
      <c r="F31" s="44"/>
      <c r="G31" s="108">
        <f t="shared" si="1"/>
        <v>280.15666666666669</v>
      </c>
      <c r="H31" s="4"/>
      <c r="I31" s="4" t="s">
        <v>450</v>
      </c>
      <c r="J31" s="10">
        <v>43216</v>
      </c>
      <c r="K31" s="8" t="s">
        <v>455</v>
      </c>
      <c r="M31" s="81"/>
      <c r="N31" s="74"/>
      <c r="O31" s="120" t="s">
        <v>448</v>
      </c>
      <c r="Q31" s="126" t="s">
        <v>449</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456</v>
      </c>
      <c r="M32" s="81"/>
      <c r="N32" s="74"/>
      <c r="O32" s="120"/>
      <c r="Q32" s="126" t="s">
        <v>449</v>
      </c>
    </row>
    <row r="33" spans="1:30" s="41" customFormat="1" ht="29.25" hidden="1" customHeight="1">
      <c r="A33" s="44"/>
      <c r="B33" s="44"/>
      <c r="C33" s="44"/>
      <c r="D33" s="44"/>
      <c r="E33" s="44">
        <f>222*0.75</f>
        <v>166.5</v>
      </c>
      <c r="F33" s="44"/>
      <c r="G33" s="108">
        <f t="shared" si="1"/>
        <v>166.5</v>
      </c>
      <c r="H33" s="4"/>
      <c r="I33" s="75" t="s">
        <v>350</v>
      </c>
      <c r="J33" s="10">
        <v>43365</v>
      </c>
      <c r="K33" s="8" t="s">
        <v>457</v>
      </c>
      <c r="M33" s="81"/>
      <c r="N33" s="74"/>
      <c r="O33" s="120"/>
      <c r="Q33" s="126"/>
    </row>
    <row r="34" spans="1:30" ht="30" hidden="1" customHeight="1">
      <c r="A34" s="40"/>
      <c r="B34" s="40"/>
      <c r="C34" s="40"/>
      <c r="D34" s="40"/>
      <c r="E34" s="40">
        <f>91.67*0.75</f>
        <v>68.752499999999998</v>
      </c>
      <c r="F34" s="40"/>
      <c r="G34" s="146">
        <f t="shared" si="1"/>
        <v>68.752499999999998</v>
      </c>
      <c r="H34" s="4"/>
      <c r="I34" s="4" t="s">
        <v>352</v>
      </c>
      <c r="J34" s="10">
        <v>43366</v>
      </c>
      <c r="K34" s="45" t="s">
        <v>353</v>
      </c>
      <c r="M34" s="80"/>
      <c r="N34" s="4"/>
      <c r="O34" s="120" t="s">
        <v>342</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458</v>
      </c>
      <c r="J35" s="10">
        <v>43439</v>
      </c>
      <c r="K35" s="8" t="s">
        <v>459</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460</v>
      </c>
      <c r="B41" s="247"/>
      <c r="C41" s="247"/>
      <c r="D41" s="247"/>
      <c r="E41" s="247"/>
      <c r="G41" s="2"/>
      <c r="J41" s="10"/>
      <c r="M41" s="80" t="s">
        <v>333</v>
      </c>
      <c r="Q41" s="107"/>
    </row>
    <row r="42" spans="1:30" s="2" customFormat="1" ht="13.5" customHeight="1">
      <c r="A42" s="248" t="s">
        <v>439</v>
      </c>
      <c r="B42" s="247"/>
      <c r="C42" s="247"/>
      <c r="D42" s="248"/>
      <c r="E42" s="248"/>
      <c r="J42" s="3"/>
      <c r="M42" s="77" t="s">
        <v>335</v>
      </c>
      <c r="Q42" s="107"/>
    </row>
    <row r="43" spans="1:30" s="2" customFormat="1" ht="13.5" customHeight="1">
      <c r="A43" s="247" t="s">
        <v>314</v>
      </c>
      <c r="B43" s="247"/>
      <c r="C43" s="247"/>
      <c r="D43" s="247"/>
      <c r="E43" s="247"/>
      <c r="J43" s="3"/>
      <c r="M43" s="77" t="s">
        <v>336</v>
      </c>
      <c r="Q43" s="172"/>
    </row>
    <row r="44" spans="1:30" s="2" customFormat="1" ht="13.5" customHeight="1">
      <c r="J44" s="3"/>
      <c r="M44" s="77"/>
      <c r="Q44" s="172"/>
    </row>
    <row r="45" spans="1:30" s="4" customFormat="1" ht="13.5" customHeight="1">
      <c r="A45" s="4" t="s">
        <v>301</v>
      </c>
      <c r="C45" s="6">
        <f>'[3]SUMMARY 2019.20'!$B$2</f>
        <v>43921</v>
      </c>
      <c r="D45" s="2"/>
      <c r="E45" s="2"/>
      <c r="F45" s="2"/>
      <c r="G45" s="2"/>
      <c r="H45" s="2"/>
      <c r="I45" s="2"/>
      <c r="J45" s="3"/>
      <c r="K45" s="2"/>
      <c r="M45" s="80"/>
      <c r="Q45" s="107"/>
    </row>
    <row r="46" spans="1:30" s="4" customFormat="1" ht="36.950000000000003" customHeight="1">
      <c r="A46" s="549" t="s">
        <v>302</v>
      </c>
      <c r="B46" s="549"/>
      <c r="C46" s="549"/>
      <c r="D46" s="549"/>
      <c r="E46" s="549"/>
      <c r="F46" s="549"/>
      <c r="G46" s="549"/>
      <c r="H46" s="549"/>
      <c r="I46" s="549"/>
      <c r="J46" s="549"/>
      <c r="K46" s="549"/>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303</v>
      </c>
      <c r="H48" s="7"/>
      <c r="I48" s="7" t="s">
        <v>304</v>
      </c>
      <c r="J48" s="9" t="s">
        <v>53</v>
      </c>
      <c r="K48" s="7" t="s">
        <v>305</v>
      </c>
      <c r="M48" s="80"/>
      <c r="Q48" s="107"/>
    </row>
    <row r="49" spans="1:67" s="41" customFormat="1" ht="25.9">
      <c r="A49" s="44"/>
      <c r="B49" s="44"/>
      <c r="C49" s="44">
        <v>71.75</v>
      </c>
      <c r="D49" s="44"/>
      <c r="E49" s="44"/>
      <c r="F49" s="44"/>
      <c r="G49" s="108">
        <f>SUM(A49:E49)</f>
        <v>71.75</v>
      </c>
      <c r="H49" s="4"/>
      <c r="I49" s="75" t="s">
        <v>461</v>
      </c>
      <c r="J49" s="10">
        <v>43640</v>
      </c>
      <c r="K49" s="45" t="s">
        <v>462</v>
      </c>
      <c r="M49" s="81"/>
      <c r="O49" s="120"/>
      <c r="Q49" s="126"/>
      <c r="BO49" s="4"/>
    </row>
    <row r="50" spans="1:67" s="4" customFormat="1" ht="13.15">
      <c r="E50" s="4">
        <f>712.58*N50</f>
        <v>641.322</v>
      </c>
      <c r="G50" s="2">
        <f>SUM(A50:E50)</f>
        <v>641.322</v>
      </c>
      <c r="I50" s="75" t="s">
        <v>463</v>
      </c>
      <c r="J50" s="50">
        <v>43729</v>
      </c>
      <c r="K50" s="8" t="s">
        <v>366</v>
      </c>
      <c r="L50" s="126"/>
      <c r="M50" s="4" t="s">
        <v>464</v>
      </c>
      <c r="N50" s="8">
        <f>'Conf Party reduction'!B1</f>
        <v>0.9</v>
      </c>
      <c r="P50" s="134"/>
    </row>
    <row r="51" spans="1:67" s="4" customFormat="1" ht="13.15">
      <c r="E51" s="4">
        <f>110/1.2*N51</f>
        <v>68.75</v>
      </c>
      <c r="G51" s="2">
        <f>SUM(A51:E51)</f>
        <v>68.75</v>
      </c>
      <c r="I51" s="75" t="s">
        <v>354</v>
      </c>
      <c r="J51" s="50">
        <v>43729</v>
      </c>
      <c r="K51" s="8" t="s">
        <v>355</v>
      </c>
      <c r="L51" s="126"/>
      <c r="M51" s="4" t="s">
        <v>356</v>
      </c>
      <c r="N51" s="8">
        <f>'Conf Party reduction'!B5</f>
        <v>0.75</v>
      </c>
      <c r="P51" s="134"/>
    </row>
    <row r="52" spans="1:67" s="4" customFormat="1" ht="13.15">
      <c r="A52" s="63"/>
      <c r="B52" s="63"/>
      <c r="C52" s="63"/>
      <c r="D52" s="44"/>
      <c r="E52" s="44">
        <f>210*N52</f>
        <v>189</v>
      </c>
      <c r="F52" s="62"/>
      <c r="G52" s="146">
        <f t="shared" ref="G52" si="3">SUM(A52:E52)</f>
        <v>189</v>
      </c>
      <c r="I52" s="75" t="s">
        <v>465</v>
      </c>
      <c r="J52" s="10">
        <v>43732</v>
      </c>
      <c r="K52" s="8" t="s">
        <v>466</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467</v>
      </c>
      <c r="B1" s="100"/>
      <c r="C1" s="100"/>
      <c r="D1" s="100"/>
      <c r="E1" s="100"/>
      <c r="J1" s="10"/>
      <c r="L1" s="128"/>
      <c r="M1" s="80" t="s">
        <v>333</v>
      </c>
    </row>
    <row r="2" spans="1:13" s="2" customFormat="1" ht="13.5" hidden="1" customHeight="1">
      <c r="A2" s="102" t="s">
        <v>468</v>
      </c>
      <c r="B2" s="100"/>
      <c r="C2" s="100"/>
      <c r="D2" s="102"/>
      <c r="E2" s="102"/>
      <c r="J2" s="3"/>
      <c r="L2" s="129"/>
      <c r="M2" s="77" t="s">
        <v>335</v>
      </c>
    </row>
    <row r="3" spans="1:13" s="2" customFormat="1" ht="13.5" hidden="1" customHeight="1">
      <c r="A3" s="100" t="s">
        <v>300</v>
      </c>
      <c r="B3" s="100"/>
      <c r="C3" s="100"/>
      <c r="D3" s="100"/>
      <c r="E3" s="100"/>
      <c r="J3" s="3"/>
      <c r="L3" s="129"/>
      <c r="M3" s="77" t="s">
        <v>336</v>
      </c>
    </row>
    <row r="4" spans="1:13" s="2" customFormat="1" ht="13.5" hidden="1" customHeight="1">
      <c r="J4" s="3"/>
      <c r="L4" s="129"/>
      <c r="M4" s="77"/>
    </row>
    <row r="5" spans="1:13" s="4" customFormat="1" ht="13.5" hidden="1" customHeight="1">
      <c r="A5" s="4" t="s">
        <v>301</v>
      </c>
      <c r="C5" s="6">
        <v>43190</v>
      </c>
      <c r="D5" s="2"/>
      <c r="E5" s="2"/>
      <c r="F5" s="2"/>
      <c r="G5" s="2"/>
      <c r="H5" s="2"/>
      <c r="I5" s="2"/>
      <c r="J5" s="3"/>
      <c r="K5" s="2"/>
      <c r="L5" s="128"/>
      <c r="M5" s="80"/>
    </row>
    <row r="6" spans="1:13" s="4" customFormat="1" ht="36.950000000000003" hidden="1" customHeight="1">
      <c r="A6" s="549" t="s">
        <v>302</v>
      </c>
      <c r="B6" s="549"/>
      <c r="C6" s="549"/>
      <c r="D6" s="549"/>
      <c r="E6" s="549"/>
      <c r="F6" s="549"/>
      <c r="G6" s="549"/>
      <c r="H6" s="549"/>
      <c r="I6" s="549"/>
      <c r="J6" s="549"/>
      <c r="K6" s="549"/>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303</v>
      </c>
      <c r="H8" s="58"/>
      <c r="I8" s="57" t="s">
        <v>304</v>
      </c>
      <c r="J8" s="56" t="s">
        <v>53</v>
      </c>
      <c r="K8" s="58" t="s">
        <v>305</v>
      </c>
      <c r="M8" s="79">
        <v>0</v>
      </c>
    </row>
    <row r="9" spans="1:13" ht="29.25" hidden="1" customHeight="1">
      <c r="A9" s="61"/>
      <c r="B9" s="61"/>
      <c r="C9" s="61">
        <v>86.1</v>
      </c>
      <c r="D9" s="61"/>
      <c r="E9" s="61"/>
      <c r="F9" s="57"/>
      <c r="G9" s="57">
        <f>SUM(A9:E9)</f>
        <v>86.1</v>
      </c>
      <c r="H9" s="58"/>
      <c r="I9" s="61" t="s">
        <v>469</v>
      </c>
      <c r="J9" s="65">
        <v>43021</v>
      </c>
      <c r="K9" s="127" t="s">
        <v>470</v>
      </c>
      <c r="L9" s="131" t="s">
        <v>377</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471</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472</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300</v>
      </c>
      <c r="B3" s="104"/>
      <c r="C3" s="104"/>
      <c r="D3" s="104"/>
      <c r="E3" s="295"/>
      <c r="I3" s="142"/>
      <c r="J3" s="3"/>
    </row>
    <row r="4" spans="1:15" s="2" customFormat="1" ht="13.5" hidden="1" customHeight="1">
      <c r="E4" s="108"/>
      <c r="I4" s="142"/>
      <c r="J4" s="3"/>
    </row>
    <row r="5" spans="1:15" s="4" customFormat="1" ht="13.5" hidden="1" customHeight="1">
      <c r="A5" s="4" t="s">
        <v>301</v>
      </c>
      <c r="C5" s="6">
        <v>43190</v>
      </c>
      <c r="D5" s="2"/>
      <c r="E5" s="108"/>
      <c r="F5" s="2"/>
      <c r="G5" s="2"/>
      <c r="H5" s="2"/>
      <c r="I5" s="142"/>
      <c r="J5" s="3"/>
      <c r="K5" s="2"/>
    </row>
    <row r="6" spans="1:15" s="4" customFormat="1" ht="36.950000000000003" hidden="1" customHeight="1">
      <c r="A6" s="549" t="s">
        <v>302</v>
      </c>
      <c r="B6" s="549"/>
      <c r="C6" s="549"/>
      <c r="D6" s="549"/>
      <c r="E6" s="549"/>
      <c r="F6" s="549"/>
      <c r="G6" s="549"/>
      <c r="H6" s="549"/>
      <c r="I6" s="549"/>
      <c r="J6" s="549"/>
      <c r="K6" s="549"/>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303</v>
      </c>
      <c r="H8" s="51"/>
      <c r="I8" s="51" t="s">
        <v>304</v>
      </c>
      <c r="J8" s="52" t="s">
        <v>53</v>
      </c>
      <c r="K8" s="51" t="s">
        <v>305</v>
      </c>
    </row>
    <row r="9" spans="1:15" ht="30" hidden="1" customHeight="1">
      <c r="A9" s="40"/>
      <c r="B9" s="40"/>
      <c r="C9" s="40">
        <f>139.9/2</f>
        <v>69.95</v>
      </c>
      <c r="D9" s="40"/>
      <c r="E9" s="40"/>
      <c r="F9" s="40"/>
      <c r="G9" s="146">
        <f t="shared" ref="G9:G15" si="0">SUM(A9:E9)</f>
        <v>69.95</v>
      </c>
      <c r="H9" s="4"/>
      <c r="I9" s="144" t="s">
        <v>337</v>
      </c>
      <c r="J9" s="50">
        <v>42993</v>
      </c>
      <c r="K9" s="45" t="s">
        <v>338</v>
      </c>
      <c r="L9" s="250" t="s">
        <v>473</v>
      </c>
      <c r="M9" s="4"/>
      <c r="N9" s="4"/>
    </row>
    <row r="10" spans="1:15" ht="30" hidden="1" customHeight="1">
      <c r="A10" s="62"/>
      <c r="B10" s="43"/>
      <c r="C10" s="62"/>
      <c r="D10" s="62"/>
      <c r="E10" s="40">
        <v>629.16</v>
      </c>
      <c r="F10" s="62"/>
      <c r="G10" s="146">
        <v>629.16</v>
      </c>
      <c r="H10" s="4"/>
      <c r="I10" s="144" t="s">
        <v>474</v>
      </c>
      <c r="J10" s="50">
        <v>43001</v>
      </c>
      <c r="K10" s="4" t="s">
        <v>475</v>
      </c>
      <c r="L10" s="250" t="s">
        <v>473</v>
      </c>
      <c r="M10" s="4"/>
    </row>
    <row r="11" spans="1:15" ht="30" hidden="1" customHeight="1">
      <c r="A11" s="62"/>
      <c r="B11" s="43"/>
      <c r="C11" s="40"/>
      <c r="D11" s="62"/>
      <c r="E11" s="40">
        <f>91.67*0.75</f>
        <v>68.752499999999998</v>
      </c>
      <c r="F11" s="62"/>
      <c r="G11" s="146">
        <f>SUM(A11:F11)</f>
        <v>68.752499999999998</v>
      </c>
      <c r="H11" s="4"/>
      <c r="I11" s="144" t="s">
        <v>476</v>
      </c>
      <c r="J11" s="50">
        <v>43002</v>
      </c>
      <c r="K11" s="4" t="s">
        <v>441</v>
      </c>
      <c r="L11" s="250" t="s">
        <v>342</v>
      </c>
      <c r="M11" s="4"/>
      <c r="N11" s="4"/>
    </row>
    <row r="12" spans="1:15" s="18" customFormat="1" ht="30" hidden="1" customHeight="1">
      <c r="A12" s="44"/>
      <c r="B12" s="44"/>
      <c r="C12" s="44"/>
      <c r="D12" s="44"/>
      <c r="E12" s="44">
        <v>290</v>
      </c>
      <c r="F12" s="44"/>
      <c r="G12" s="108">
        <f t="shared" si="0"/>
        <v>290</v>
      </c>
      <c r="H12" s="4"/>
      <c r="I12" s="144" t="s">
        <v>363</v>
      </c>
      <c r="J12" s="10">
        <v>43009</v>
      </c>
      <c r="K12" s="4" t="s">
        <v>442</v>
      </c>
      <c r="L12" s="250" t="s">
        <v>342</v>
      </c>
      <c r="M12" s="41"/>
      <c r="N12" s="246"/>
    </row>
    <row r="13" spans="1:15" ht="30" hidden="1" customHeight="1">
      <c r="A13" s="40"/>
      <c r="B13" s="40"/>
      <c r="C13" s="40">
        <f>-54/2</f>
        <v>-27</v>
      </c>
      <c r="D13" s="40"/>
      <c r="E13" s="40"/>
      <c r="F13" s="40"/>
      <c r="G13" s="146">
        <f t="shared" ref="G13" si="1">SUM(A13:E13)</f>
        <v>-27</v>
      </c>
      <c r="H13" s="4"/>
      <c r="I13" s="144" t="s">
        <v>343</v>
      </c>
      <c r="J13" s="50">
        <v>42997</v>
      </c>
      <c r="K13" s="45" t="s">
        <v>344</v>
      </c>
      <c r="L13" s="250" t="s">
        <v>342</v>
      </c>
      <c r="M13" s="4"/>
      <c r="N13" s="4"/>
    </row>
    <row r="14" spans="1:15" s="18" customFormat="1" ht="30" hidden="1" customHeight="1">
      <c r="A14" s="44"/>
      <c r="B14" s="44"/>
      <c r="C14" s="44"/>
      <c r="D14" s="44"/>
      <c r="E14" s="44">
        <v>395.83</v>
      </c>
      <c r="F14" s="44"/>
      <c r="G14" s="108">
        <f>SUM(A14:E14)</f>
        <v>395.83</v>
      </c>
      <c r="H14" s="4"/>
      <c r="I14" s="144" t="s">
        <v>443</v>
      </c>
      <c r="J14" s="10">
        <v>43009</v>
      </c>
      <c r="K14" s="4" t="s">
        <v>444</v>
      </c>
      <c r="L14" s="250" t="s">
        <v>342</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472</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313</v>
      </c>
      <c r="B20" s="291"/>
      <c r="C20" s="291"/>
      <c r="D20" s="291"/>
      <c r="E20" s="291"/>
      <c r="I20" s="142"/>
      <c r="J20" s="3"/>
    </row>
    <row r="21" spans="1:17" s="2" customFormat="1" ht="13.5" hidden="1" customHeight="1">
      <c r="I21" s="142"/>
      <c r="J21" s="3"/>
    </row>
    <row r="22" spans="1:17" s="4" customFormat="1" ht="13.5" hidden="1" customHeight="1">
      <c r="A22" s="4" t="s">
        <v>301</v>
      </c>
      <c r="C22" s="6">
        <f>'SUMMARY 2018.19'!B2</f>
        <v>43555</v>
      </c>
      <c r="D22" s="2"/>
      <c r="E22" s="2"/>
      <c r="F22" s="2"/>
      <c r="G22" s="2"/>
      <c r="H22" s="2"/>
      <c r="I22" s="142"/>
      <c r="J22" s="3"/>
      <c r="K22" s="2"/>
    </row>
    <row r="23" spans="1:17" s="4" customFormat="1" ht="36.950000000000003" hidden="1" customHeight="1">
      <c r="A23" s="549" t="s">
        <v>302</v>
      </c>
      <c r="B23" s="549"/>
      <c r="C23" s="549"/>
      <c r="D23" s="549"/>
      <c r="E23" s="549"/>
      <c r="F23" s="549"/>
      <c r="G23" s="549"/>
      <c r="H23" s="549"/>
      <c r="I23" s="549"/>
      <c r="J23" s="549"/>
      <c r="K23" s="549"/>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303</v>
      </c>
      <c r="H25" s="58"/>
      <c r="I25" s="51" t="s">
        <v>304</v>
      </c>
      <c r="J25" s="59" t="s">
        <v>53</v>
      </c>
      <c r="K25" s="51" t="s">
        <v>305</v>
      </c>
    </row>
    <row r="26" spans="1:17" s="4" customFormat="1" ht="20.25" hidden="1" customHeight="1">
      <c r="A26" s="194"/>
      <c r="B26" s="194"/>
      <c r="C26" s="194">
        <v>86.9</v>
      </c>
      <c r="D26" s="194"/>
      <c r="E26" s="194"/>
      <c r="F26" s="194"/>
      <c r="G26" s="2">
        <f>SUM(A26:E26)</f>
        <v>86.9</v>
      </c>
      <c r="I26" s="143" t="s">
        <v>477</v>
      </c>
      <c r="J26" s="10">
        <v>43264</v>
      </c>
      <c r="K26" s="287" t="s">
        <v>478</v>
      </c>
      <c r="L26" s="250"/>
      <c r="M26" s="250"/>
      <c r="Q26" s="250"/>
    </row>
    <row r="27" spans="1:17" s="4" customFormat="1" ht="20.25" hidden="1" customHeight="1">
      <c r="A27" s="194"/>
      <c r="B27" s="194"/>
      <c r="C27" s="194">
        <v>70.45</v>
      </c>
      <c r="D27" s="194"/>
      <c r="E27" s="194"/>
      <c r="F27" s="194"/>
      <c r="G27" s="2">
        <f t="shared" ref="G27:G29" si="3">SUM(A27:E27)</f>
        <v>70.45</v>
      </c>
      <c r="I27" s="143" t="s">
        <v>479</v>
      </c>
      <c r="J27" s="10">
        <v>43353</v>
      </c>
      <c r="K27" s="8" t="s">
        <v>480</v>
      </c>
      <c r="L27" s="250"/>
      <c r="Q27" s="250"/>
    </row>
    <row r="28" spans="1:17" s="4" customFormat="1" ht="20.25" hidden="1" customHeight="1">
      <c r="B28" s="5"/>
      <c r="C28" s="194">
        <f>173.8*0.75</f>
        <v>130.35000000000002</v>
      </c>
      <c r="G28" s="2">
        <f t="shared" si="3"/>
        <v>130.35000000000002</v>
      </c>
      <c r="I28" s="298" t="s">
        <v>348</v>
      </c>
      <c r="J28" s="10">
        <v>43364</v>
      </c>
      <c r="K28" s="4" t="s">
        <v>481</v>
      </c>
      <c r="L28" s="250"/>
    </row>
    <row r="29" spans="1:17" s="4" customFormat="1" ht="20.25" hidden="1" customHeight="1">
      <c r="B29" s="5"/>
      <c r="C29" s="194">
        <v>115.5</v>
      </c>
      <c r="G29" s="2">
        <f t="shared" si="3"/>
        <v>115.5</v>
      </c>
      <c r="I29" s="298" t="s">
        <v>482</v>
      </c>
      <c r="J29" s="10">
        <v>43374</v>
      </c>
      <c r="K29" s="8" t="s">
        <v>483</v>
      </c>
      <c r="L29" s="250"/>
    </row>
    <row r="30" spans="1:17" s="4" customFormat="1" ht="20.25" hidden="1" customHeight="1">
      <c r="A30" s="194"/>
      <c r="B30" s="194"/>
      <c r="C30" s="194"/>
      <c r="D30" s="194"/>
      <c r="E30" s="194">
        <v>62</v>
      </c>
      <c r="F30" s="194"/>
      <c r="G30" s="2">
        <f t="shared" ref="G30:G34" si="4">SUM(A30:E30)</f>
        <v>62</v>
      </c>
      <c r="I30" s="143" t="s">
        <v>364</v>
      </c>
      <c r="J30" s="10">
        <v>43353</v>
      </c>
      <c r="K30" s="8" t="s">
        <v>484</v>
      </c>
      <c r="L30" s="250"/>
      <c r="Q30" s="250"/>
    </row>
    <row r="31" spans="1:17" s="41" customFormat="1" ht="20.25" hidden="1" customHeight="1">
      <c r="A31" s="44"/>
      <c r="B31" s="44"/>
      <c r="C31" s="44"/>
      <c r="D31" s="44"/>
      <c r="E31" s="44">
        <f>240*0.75</f>
        <v>180</v>
      </c>
      <c r="F31" s="44"/>
      <c r="G31" s="108">
        <f t="shared" si="4"/>
        <v>180</v>
      </c>
      <c r="H31" s="4"/>
      <c r="I31" s="75" t="s">
        <v>350</v>
      </c>
      <c r="J31" s="10">
        <v>43365</v>
      </c>
      <c r="K31" s="8" t="s">
        <v>485</v>
      </c>
      <c r="L31" s="250"/>
      <c r="N31" s="246"/>
      <c r="O31" s="250"/>
      <c r="Q31" s="250"/>
    </row>
    <row r="32" spans="1:17" ht="20.25" hidden="1" customHeight="1">
      <c r="A32" s="40"/>
      <c r="B32" s="40"/>
      <c r="C32" s="40"/>
      <c r="D32" s="40"/>
      <c r="E32" s="40">
        <f>91.67*0.75</f>
        <v>68.752499999999998</v>
      </c>
      <c r="F32" s="40"/>
      <c r="G32" s="146">
        <f t="shared" si="4"/>
        <v>68.752499999999998</v>
      </c>
      <c r="H32" s="4"/>
      <c r="I32" s="4" t="s">
        <v>352</v>
      </c>
      <c r="J32" s="10">
        <v>43366</v>
      </c>
      <c r="K32" s="45" t="s">
        <v>486</v>
      </c>
      <c r="L32" s="250"/>
      <c r="M32" s="4"/>
      <c r="N32" s="4"/>
      <c r="O32" s="250"/>
    </row>
    <row r="33" spans="1:256" ht="20.25" hidden="1" customHeight="1">
      <c r="A33" s="40"/>
      <c r="B33" s="40"/>
      <c r="C33" s="40"/>
      <c r="D33" s="40"/>
      <c r="E33" s="40">
        <f>258.06/3</f>
        <v>86.02</v>
      </c>
      <c r="F33" s="40"/>
      <c r="G33" s="146">
        <f t="shared" si="4"/>
        <v>86.02</v>
      </c>
      <c r="H33" s="4"/>
      <c r="I33" s="4" t="s">
        <v>487</v>
      </c>
      <c r="J33" s="10">
        <v>43347</v>
      </c>
      <c r="K33" s="45" t="s">
        <v>488</v>
      </c>
      <c r="L33" s="250"/>
      <c r="M33" s="250" t="s">
        <v>408</v>
      </c>
      <c r="N33" s="4"/>
      <c r="O33" s="250"/>
    </row>
    <row r="34" spans="1:256" ht="20.25" hidden="1" customHeight="1">
      <c r="A34" s="40"/>
      <c r="B34" s="40"/>
      <c r="C34" s="40"/>
      <c r="D34" s="40"/>
      <c r="E34" s="40">
        <v>777.99</v>
      </c>
      <c r="F34" s="40"/>
      <c r="G34" s="146">
        <f t="shared" si="4"/>
        <v>777.99</v>
      </c>
      <c r="H34" s="4"/>
      <c r="I34" s="4" t="s">
        <v>487</v>
      </c>
      <c r="J34" s="10">
        <v>43373</v>
      </c>
      <c r="K34" s="45" t="s">
        <v>489</v>
      </c>
      <c r="L34" s="250"/>
      <c r="M34" s="250" t="s">
        <v>408</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472</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314</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301</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49" t="s">
        <v>302</v>
      </c>
      <c r="B43" s="549"/>
      <c r="C43" s="549"/>
      <c r="D43" s="549"/>
      <c r="E43" s="549"/>
      <c r="F43" s="549"/>
      <c r="G43" s="549"/>
      <c r="H43" s="549"/>
      <c r="I43" s="549"/>
      <c r="J43" s="549"/>
      <c r="K43" s="549"/>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303</v>
      </c>
      <c r="H45" s="58"/>
      <c r="I45" s="51" t="s">
        <v>304</v>
      </c>
      <c r="J45" s="51" t="s">
        <v>53</v>
      </c>
      <c r="K45" s="51" t="s">
        <v>305</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490</v>
      </c>
      <c r="J46" s="50">
        <v>43728</v>
      </c>
      <c r="K46" s="287" t="s">
        <v>491</v>
      </c>
      <c r="L46" s="250"/>
      <c r="N46" s="4">
        <f>'Conf Party reduction'!B5</f>
        <v>0.75</v>
      </c>
      <c r="Q46" s="250"/>
    </row>
    <row r="47" spans="1:256" s="4" customFormat="1" ht="13.15" hidden="1">
      <c r="E47" s="4">
        <f>110/1.2*N47</f>
        <v>68.75</v>
      </c>
      <c r="G47" s="2">
        <f t="shared" ref="G47:G50" si="7">SUM(A47:E47)</f>
        <v>68.75</v>
      </c>
      <c r="I47" s="240" t="s">
        <v>354</v>
      </c>
      <c r="J47" s="50">
        <v>43729</v>
      </c>
      <c r="K47" s="8" t="s">
        <v>355</v>
      </c>
      <c r="L47" s="250"/>
      <c r="M47" s="4" t="s">
        <v>356</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472</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315</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301</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49" t="s">
        <v>302</v>
      </c>
      <c r="B59" s="549"/>
      <c r="C59" s="549"/>
      <c r="D59" s="549"/>
      <c r="E59" s="549"/>
      <c r="F59" s="549"/>
      <c r="G59" s="549"/>
      <c r="H59" s="549"/>
      <c r="I59" s="549"/>
      <c r="J59" s="549"/>
      <c r="K59" s="549"/>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303</v>
      </c>
      <c r="H61" s="58"/>
      <c r="I61" s="51" t="s">
        <v>304</v>
      </c>
      <c r="J61" s="51" t="s">
        <v>53</v>
      </c>
      <c r="K61" s="51" t="s">
        <v>305</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490</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354</v>
      </c>
      <c r="J65" s="50"/>
      <c r="K65" s="8"/>
      <c r="L65" s="250"/>
      <c r="M65" s="4" t="s">
        <v>356</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492</v>
      </c>
      <c r="O65">
        <v>23.61</v>
      </c>
    </row>
    <row r="66" spans="3:15" ht="14.25">
      <c r="C66" s="151" t="s">
        <v>493</v>
      </c>
    </row>
    <row r="67" spans="3:15" ht="14.25">
      <c r="C67" s="151" t="s">
        <v>494</v>
      </c>
    </row>
    <row r="68" spans="3:15" ht="14.25">
      <c r="C68" s="151" t="s">
        <v>495</v>
      </c>
      <c r="O68">
        <v>5.97</v>
      </c>
    </row>
    <row r="69" spans="3:15" ht="14.25">
      <c r="C69" s="151" t="s">
        <v>496</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497</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498</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314</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301</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499</v>
      </c>
      <c r="B9" s="195"/>
      <c r="C9" s="195"/>
      <c r="E9" s="194">
        <f>48.02/7</f>
        <v>6.86</v>
      </c>
      <c r="F9" s="194"/>
      <c r="G9" s="2">
        <f>SUM(A9:E9)</f>
        <v>6.86</v>
      </c>
      <c r="I9" s="240" t="s">
        <v>421</v>
      </c>
      <c r="J9" s="50">
        <v>43709</v>
      </c>
      <c r="K9" s="8" t="s">
        <v>423</v>
      </c>
      <c r="L9" s="126"/>
      <c r="Q9" s="126"/>
    </row>
    <row r="10" spans="1:256" s="4" customFormat="1" ht="11.25" customHeight="1">
      <c r="E10" s="4">
        <f>58.65/4</f>
        <v>14.6625</v>
      </c>
      <c r="G10" s="2">
        <f>SUM(A10:E10)</f>
        <v>14.6625</v>
      </c>
      <c r="I10" s="240" t="s">
        <v>421</v>
      </c>
      <c r="J10" s="50">
        <v>43710</v>
      </c>
      <c r="K10" s="8" t="s">
        <v>423</v>
      </c>
      <c r="N10" s="8"/>
      <c r="P10" s="134"/>
    </row>
    <row r="12" spans="1:256">
      <c r="G12" t="s">
        <v>500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501</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502</v>
      </c>
      <c r="B1" s="100"/>
      <c r="C1" s="100"/>
      <c r="D1" s="100"/>
      <c r="E1" s="100"/>
      <c r="J1" s="3"/>
      <c r="K1" s="7"/>
      <c r="M1" s="77"/>
    </row>
    <row r="2" spans="1:65" s="2" customFormat="1" ht="29.25" hidden="1" customHeight="1">
      <c r="A2" s="550" t="s">
        <v>503</v>
      </c>
      <c r="B2" s="550"/>
      <c r="C2" s="550"/>
      <c r="D2" s="550"/>
      <c r="E2" s="550"/>
      <c r="J2" s="3"/>
      <c r="K2" s="7"/>
      <c r="M2" s="77"/>
    </row>
    <row r="3" spans="1:65" s="2" customFormat="1" ht="13.5" hidden="1" customHeight="1">
      <c r="A3" s="100" t="s">
        <v>300</v>
      </c>
      <c r="B3" s="100"/>
      <c r="C3" s="100"/>
      <c r="D3" s="100"/>
      <c r="E3" s="100"/>
      <c r="J3" s="3"/>
      <c r="K3" s="7"/>
      <c r="M3" s="77"/>
    </row>
    <row r="4" spans="1:65" s="2" customFormat="1" ht="13.5" hidden="1" customHeight="1">
      <c r="J4" s="3"/>
      <c r="K4" s="7"/>
      <c r="M4" s="77"/>
    </row>
    <row r="5" spans="1:65" s="2" customFormat="1" ht="13.5" hidden="1" customHeight="1">
      <c r="A5" s="4" t="s">
        <v>301</v>
      </c>
      <c r="B5" s="4"/>
      <c r="C5" s="6">
        <v>43190</v>
      </c>
      <c r="J5" s="3"/>
      <c r="K5" s="7"/>
      <c r="M5" s="77"/>
    </row>
    <row r="6" spans="1:65" s="2" customFormat="1" ht="36.950000000000003" hidden="1" customHeight="1">
      <c r="A6" s="549" t="s">
        <v>302</v>
      </c>
      <c r="B6" s="549"/>
      <c r="C6" s="549"/>
      <c r="D6" s="549"/>
      <c r="E6" s="549"/>
      <c r="F6" s="549"/>
      <c r="G6" s="549"/>
      <c r="H6" s="549"/>
      <c r="I6" s="549"/>
      <c r="J6" s="549"/>
      <c r="K6" s="549"/>
      <c r="M6" s="77"/>
    </row>
    <row r="7" spans="1:65" s="2" customFormat="1" ht="30" hidden="1" customHeight="1">
      <c r="J7" s="3"/>
      <c r="K7" s="7"/>
      <c r="M7" s="77"/>
    </row>
    <row r="8" spans="1:65" ht="39.4" hidden="1">
      <c r="A8" s="55" t="s">
        <v>207</v>
      </c>
      <c r="B8" s="55" t="s">
        <v>208</v>
      </c>
      <c r="C8" s="55" t="s">
        <v>209</v>
      </c>
      <c r="D8" s="55" t="s">
        <v>210</v>
      </c>
      <c r="E8" s="55" t="s">
        <v>212</v>
      </c>
      <c r="F8" s="55"/>
      <c r="G8" s="55" t="s">
        <v>303</v>
      </c>
      <c r="H8" s="55"/>
      <c r="I8" s="55" t="s">
        <v>304</v>
      </c>
      <c r="J8" s="56" t="s">
        <v>53</v>
      </c>
      <c r="K8" s="55" t="s">
        <v>305</v>
      </c>
      <c r="M8" s="80"/>
    </row>
    <row r="9" spans="1:65" s="16" customFormat="1" ht="26.25" hidden="1" customHeight="1">
      <c r="A9" s="44"/>
      <c r="B9" s="44"/>
      <c r="C9" s="4"/>
      <c r="D9" s="44">
        <v>2040.17</v>
      </c>
      <c r="E9" s="44"/>
      <c r="F9" s="44"/>
      <c r="G9" s="2">
        <f>SUM(A9:E9)</f>
        <v>2040.17</v>
      </c>
      <c r="H9" s="4"/>
      <c r="I9" s="4" t="s">
        <v>504</v>
      </c>
      <c r="J9" s="10">
        <v>42992</v>
      </c>
      <c r="K9" s="8" t="s">
        <v>505</v>
      </c>
      <c r="L9" s="4"/>
      <c r="M9" s="80"/>
      <c r="N9" s="4"/>
      <c r="O9" s="132" t="s">
        <v>383</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506</v>
      </c>
      <c r="J10" s="10">
        <v>43048</v>
      </c>
      <c r="K10" s="8" t="s">
        <v>507</v>
      </c>
      <c r="L10" s="4"/>
      <c r="M10" s="80"/>
      <c r="N10" s="4"/>
      <c r="O10" s="132" t="s">
        <v>383</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508</v>
      </c>
      <c r="J11" s="10">
        <v>43048</v>
      </c>
      <c r="K11" s="8" t="s">
        <v>509</v>
      </c>
      <c r="L11" s="4"/>
      <c r="M11" s="80"/>
      <c r="N11" s="4"/>
      <c r="O11" s="132" t="s">
        <v>383</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510</v>
      </c>
      <c r="J12" s="10">
        <v>43048</v>
      </c>
      <c r="K12" s="8" t="s">
        <v>511</v>
      </c>
      <c r="L12" s="4"/>
      <c r="M12" s="80"/>
      <c r="N12" s="4"/>
      <c r="O12" s="132" t="s">
        <v>383</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512</v>
      </c>
      <c r="J13" s="140">
        <v>43048</v>
      </c>
      <c r="K13" s="139" t="s">
        <v>513</v>
      </c>
      <c r="L13" s="139"/>
      <c r="M13" s="139"/>
      <c r="N13" s="4"/>
      <c r="O13" s="135" t="s">
        <v>347</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514</v>
      </c>
      <c r="J14" s="140">
        <v>43048</v>
      </c>
      <c r="K14" s="139" t="s">
        <v>515</v>
      </c>
      <c r="L14" s="139"/>
      <c r="M14" s="139"/>
      <c r="N14" s="4"/>
      <c r="O14" s="135" t="s">
        <v>347</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516</v>
      </c>
      <c r="J15" s="140">
        <v>42673</v>
      </c>
      <c r="K15" s="141" t="s">
        <v>517</v>
      </c>
      <c r="L15" s="139"/>
      <c r="M15" s="139"/>
      <c r="N15" s="4"/>
      <c r="O15" s="135" t="s">
        <v>347</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518</v>
      </c>
      <c r="J16" s="140">
        <v>42677</v>
      </c>
      <c r="K16" s="141" t="s">
        <v>519</v>
      </c>
      <c r="L16" s="4"/>
      <c r="M16" s="80"/>
      <c r="N16" s="4"/>
      <c r="O16" s="135" t="s">
        <v>347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520</v>
      </c>
      <c r="J17" s="10">
        <v>43144</v>
      </c>
      <c r="K17" s="8" t="s">
        <v>521</v>
      </c>
      <c r="L17" s="4"/>
      <c r="M17" s="80"/>
      <c r="N17" s="4"/>
      <c r="O17" s="156" t="s">
        <v>395</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522</v>
      </c>
      <c r="J18" s="10">
        <v>43139</v>
      </c>
      <c r="K18" s="8" t="s">
        <v>523</v>
      </c>
      <c r="L18" s="4"/>
      <c r="M18" s="80"/>
      <c r="N18" s="4"/>
      <c r="O18" s="156" t="s">
        <v>395</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502</v>
      </c>
      <c r="B23" s="158"/>
      <c r="C23" s="158"/>
      <c r="D23" s="158"/>
      <c r="E23" s="158"/>
      <c r="G23" s="2"/>
      <c r="J23" s="10"/>
      <c r="M23" s="166"/>
      <c r="N23" s="169"/>
    </row>
    <row r="24" spans="1:65" s="2" customFormat="1" ht="30" customHeight="1">
      <c r="A24" s="551" t="s">
        <v>524</v>
      </c>
      <c r="B24" s="551"/>
      <c r="C24" s="551"/>
      <c r="D24" s="551"/>
      <c r="E24" s="551"/>
      <c r="J24" s="3"/>
      <c r="M24" s="165"/>
    </row>
    <row r="25" spans="1:65" s="2" customFormat="1" ht="13.15">
      <c r="A25" s="158" t="s">
        <v>313</v>
      </c>
      <c r="B25" s="158"/>
      <c r="C25" s="158"/>
      <c r="D25" s="158"/>
      <c r="E25" s="158"/>
      <c r="J25" s="3"/>
      <c r="M25" s="165"/>
    </row>
    <row r="26" spans="1:65" s="2" customFormat="1" ht="13.5" customHeight="1">
      <c r="J26" s="3"/>
      <c r="K26" s="7"/>
      <c r="M26" s="77"/>
    </row>
    <row r="27" spans="1:65" s="2" customFormat="1" ht="13.5" customHeight="1">
      <c r="A27" s="4" t="s">
        <v>301</v>
      </c>
      <c r="B27" s="4"/>
      <c r="C27" s="6">
        <f>'SUMMARY 2018.19'!B2</f>
        <v>43555</v>
      </c>
      <c r="J27" s="3"/>
      <c r="K27" s="7"/>
      <c r="M27" s="77"/>
    </row>
    <row r="28" spans="1:65" s="2" customFormat="1" ht="36.950000000000003" customHeight="1">
      <c r="A28" s="549" t="s">
        <v>302</v>
      </c>
      <c r="B28" s="549"/>
      <c r="C28" s="549"/>
      <c r="D28" s="549"/>
      <c r="E28" s="549"/>
      <c r="F28" s="549"/>
      <c r="G28" s="549"/>
      <c r="H28" s="549"/>
      <c r="I28" s="549"/>
      <c r="J28" s="549"/>
      <c r="K28" s="549"/>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303</v>
      </c>
      <c r="H30" s="55"/>
      <c r="I30" s="55" t="s">
        <v>304</v>
      </c>
      <c r="J30" s="56" t="s">
        <v>53</v>
      </c>
      <c r="K30" s="55" t="s">
        <v>305</v>
      </c>
      <c r="M30" s="80"/>
    </row>
    <row r="31" spans="1:65" s="4" customFormat="1" ht="26.25" customHeight="1">
      <c r="A31" s="44"/>
      <c r="B31" s="44"/>
      <c r="C31" s="4">
        <v>14.2</v>
      </c>
      <c r="D31" s="44"/>
      <c r="E31" s="44"/>
      <c r="F31" s="44"/>
      <c r="G31" s="2">
        <f>SUM(A31:E31)</f>
        <v>14.2</v>
      </c>
      <c r="I31" s="4" t="s">
        <v>525</v>
      </c>
      <c r="J31" s="10">
        <v>43265</v>
      </c>
      <c r="K31" s="8" t="s">
        <v>526</v>
      </c>
      <c r="L31" s="126" t="s">
        <v>449</v>
      </c>
      <c r="M31" s="80"/>
      <c r="O31" s="132"/>
    </row>
    <row r="32" spans="1:65" s="64" customFormat="1" ht="18" customHeight="1">
      <c r="C32" s="64">
        <v>86.28</v>
      </c>
      <c r="G32" s="2">
        <f>SUM(A32:F32)</f>
        <v>86.28</v>
      </c>
      <c r="I32" s="5" t="s">
        <v>527</v>
      </c>
      <c r="J32" s="53">
        <v>43349</v>
      </c>
      <c r="K32" s="218" t="s">
        <v>528</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43">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44"/>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44"/>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44"/>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52" t="s">
        <v>529</v>
      </c>
      <c r="B1" s="553"/>
      <c r="C1" s="553"/>
      <c r="D1" s="553"/>
      <c r="E1" s="553"/>
      <c r="F1" s="553"/>
      <c r="G1" s="553"/>
      <c r="H1" s="553"/>
      <c r="I1" s="553"/>
      <c r="J1" s="553"/>
      <c r="K1" s="553"/>
      <c r="L1" s="553"/>
      <c r="M1" s="553"/>
      <c r="N1" s="553"/>
      <c r="O1" s="553"/>
      <c r="P1" s="553"/>
      <c r="Q1" s="553"/>
      <c r="R1" s="553"/>
      <c r="S1" s="553"/>
      <c r="T1" s="553"/>
      <c r="U1" s="553"/>
      <c r="V1" s="553"/>
      <c r="W1" s="553"/>
      <c r="X1" s="553"/>
      <c r="Y1" s="553"/>
      <c r="Z1" s="553"/>
      <c r="AA1" s="553"/>
      <c r="AB1" s="553"/>
      <c r="AC1" s="553"/>
      <c r="AD1" s="553"/>
      <c r="AE1" s="553"/>
      <c r="AF1" s="553"/>
      <c r="AG1" s="553"/>
      <c r="AH1" s="553"/>
      <c r="AI1" s="553"/>
      <c r="AJ1" s="553"/>
      <c r="AK1" s="553"/>
      <c r="AL1" s="553"/>
      <c r="AM1" s="553"/>
      <c r="AN1" s="553"/>
      <c r="AO1" s="553"/>
      <c r="AP1" s="553"/>
      <c r="AQ1" s="553"/>
      <c r="AR1" s="553"/>
      <c r="AS1" s="553"/>
      <c r="AT1" s="553"/>
      <c r="AU1" s="553"/>
      <c r="AV1" s="553"/>
      <c r="AW1" s="553"/>
      <c r="AX1" s="553"/>
      <c r="AY1" s="553"/>
      <c r="AZ1" s="553"/>
      <c r="BA1" s="553"/>
      <c r="BB1" s="553"/>
      <c r="BC1" s="553"/>
      <c r="BD1" s="553"/>
      <c r="BE1" s="553"/>
      <c r="BF1" s="553"/>
      <c r="BG1" s="553"/>
      <c r="BH1" s="553"/>
      <c r="BI1" s="553"/>
      <c r="BJ1" s="553"/>
      <c r="BK1" s="553"/>
      <c r="BL1" s="553"/>
      <c r="BM1" s="553"/>
      <c r="BN1" s="553"/>
      <c r="BO1" s="553"/>
      <c r="BP1" s="553"/>
      <c r="BQ1" s="553"/>
      <c r="BR1" s="553"/>
      <c r="BS1" s="553"/>
      <c r="BT1" s="553"/>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530</v>
      </c>
      <c r="C4" s="220" t="s">
        <v>531</v>
      </c>
      <c r="D4" s="220" t="s">
        <v>169</v>
      </c>
      <c r="E4" s="220" t="s">
        <v>532</v>
      </c>
      <c r="F4" s="220" t="s">
        <v>171</v>
      </c>
      <c r="G4" s="220">
        <v>931599103</v>
      </c>
      <c r="H4" s="220" t="s">
        <v>533</v>
      </c>
      <c r="I4" s="220" t="s">
        <v>534</v>
      </c>
      <c r="J4" s="220" t="s">
        <v>535</v>
      </c>
      <c r="K4" s="221" t="s">
        <v>5</v>
      </c>
      <c r="L4" s="221" t="s">
        <v>536</v>
      </c>
      <c r="M4" s="222" t="s">
        <v>183</v>
      </c>
      <c r="N4" s="222" t="s">
        <v>183</v>
      </c>
      <c r="O4" s="220" t="s">
        <v>537</v>
      </c>
      <c r="P4" s="220" t="s">
        <v>179</v>
      </c>
      <c r="Q4" s="220" t="s">
        <v>180</v>
      </c>
      <c r="R4" s="220" t="s">
        <v>538</v>
      </c>
      <c r="S4" s="220" t="s">
        <v>182</v>
      </c>
      <c r="T4" s="220" t="s">
        <v>183</v>
      </c>
      <c r="U4" s="220" t="s">
        <v>167</v>
      </c>
      <c r="V4" s="220" t="s">
        <v>183</v>
      </c>
      <c r="W4" s="220" t="s">
        <v>539</v>
      </c>
      <c r="X4" s="220" t="s">
        <v>540</v>
      </c>
      <c r="Y4" s="220"/>
      <c r="Z4" s="220"/>
      <c r="AA4" s="220"/>
      <c r="AB4" s="220"/>
      <c r="AC4" s="220" t="s">
        <v>541</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542</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543</v>
      </c>
      <c r="BX4" s="229">
        <v>0</v>
      </c>
      <c r="BY4" s="220"/>
      <c r="BZ4" s="220" t="s">
        <v>544</v>
      </c>
    </row>
    <row r="5" spans="1:78" s="230" customFormat="1" ht="14.25">
      <c r="A5" s="220" t="s">
        <v>166</v>
      </c>
      <c r="B5" s="220" t="s">
        <v>530</v>
      </c>
      <c r="C5" s="220" t="s">
        <v>531</v>
      </c>
      <c r="D5" s="220" t="s">
        <v>169</v>
      </c>
      <c r="E5" s="220" t="s">
        <v>532</v>
      </c>
      <c r="F5" s="220" t="s">
        <v>171</v>
      </c>
      <c r="G5" s="220">
        <v>931599128</v>
      </c>
      <c r="H5" s="220" t="s">
        <v>172</v>
      </c>
      <c r="I5" s="220" t="s">
        <v>173</v>
      </c>
      <c r="J5" s="220" t="s">
        <v>545</v>
      </c>
      <c r="K5" s="221" t="s">
        <v>5</v>
      </c>
      <c r="L5" s="221" t="s">
        <v>536</v>
      </c>
      <c r="M5" s="222" t="s">
        <v>183</v>
      </c>
      <c r="N5" s="222" t="s">
        <v>183</v>
      </c>
      <c r="O5" s="220" t="s">
        <v>537</v>
      </c>
      <c r="P5" s="220" t="s">
        <v>179</v>
      </c>
      <c r="Q5" s="220" t="s">
        <v>180</v>
      </c>
      <c r="R5" s="220" t="s">
        <v>538</v>
      </c>
      <c r="S5" s="220" t="s">
        <v>182</v>
      </c>
      <c r="T5" s="220" t="s">
        <v>183</v>
      </c>
      <c r="U5" s="220" t="s">
        <v>167</v>
      </c>
      <c r="V5" s="220" t="s">
        <v>183</v>
      </c>
      <c r="W5" s="220" t="s">
        <v>539</v>
      </c>
      <c r="X5" s="220" t="s">
        <v>540</v>
      </c>
      <c r="Y5" s="220"/>
      <c r="Z5" s="220"/>
      <c r="AA5" s="220"/>
      <c r="AB5" s="220"/>
      <c r="AC5" s="220" t="s">
        <v>546</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542</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547</v>
      </c>
      <c r="BX5" s="229">
        <v>0</v>
      </c>
      <c r="BY5" s="220"/>
      <c r="BZ5" s="220" t="s">
        <v>548</v>
      </c>
    </row>
    <row r="6" spans="1:78" s="230" customFormat="1" ht="14.25">
      <c r="A6" s="220" t="s">
        <v>166</v>
      </c>
      <c r="B6" s="220" t="s">
        <v>530</v>
      </c>
      <c r="C6" s="220" t="s">
        <v>531</v>
      </c>
      <c r="D6" s="220" t="s">
        <v>169</v>
      </c>
      <c r="E6" s="220" t="s">
        <v>532</v>
      </c>
      <c r="F6" s="220" t="s">
        <v>171</v>
      </c>
      <c r="G6" s="220">
        <v>931599154</v>
      </c>
      <c r="H6" s="220" t="s">
        <v>172</v>
      </c>
      <c r="I6" s="220" t="s">
        <v>173</v>
      </c>
      <c r="J6" s="220" t="s">
        <v>545</v>
      </c>
      <c r="K6" s="221" t="s">
        <v>5</v>
      </c>
      <c r="L6" s="221" t="s">
        <v>536</v>
      </c>
      <c r="M6" s="222" t="s">
        <v>183</v>
      </c>
      <c r="N6" s="222" t="s">
        <v>183</v>
      </c>
      <c r="O6" s="220" t="s">
        <v>537</v>
      </c>
      <c r="P6" s="220" t="s">
        <v>179</v>
      </c>
      <c r="Q6" s="220" t="s">
        <v>180</v>
      </c>
      <c r="R6" s="220" t="s">
        <v>538</v>
      </c>
      <c r="S6" s="220" t="s">
        <v>182</v>
      </c>
      <c r="T6" s="220" t="s">
        <v>183</v>
      </c>
      <c r="U6" s="220" t="s">
        <v>167</v>
      </c>
      <c r="V6" s="220" t="s">
        <v>183</v>
      </c>
      <c r="W6" s="220" t="s">
        <v>539</v>
      </c>
      <c r="X6" s="220" t="s">
        <v>540</v>
      </c>
      <c r="Y6" s="220"/>
      <c r="Z6" s="220"/>
      <c r="AA6" s="220"/>
      <c r="AB6" s="220"/>
      <c r="AC6" s="220" t="s">
        <v>549</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542</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547</v>
      </c>
      <c r="BX6" s="229">
        <v>0</v>
      </c>
      <c r="BY6" s="220"/>
      <c r="BZ6" s="220" t="s">
        <v>548</v>
      </c>
    </row>
    <row r="7" spans="1:78" s="230" customFormat="1" ht="14.25">
      <c r="A7" s="220" t="s">
        <v>166</v>
      </c>
      <c r="B7" s="220" t="s">
        <v>530</v>
      </c>
      <c r="C7" s="220" t="s">
        <v>531</v>
      </c>
      <c r="D7" s="220" t="s">
        <v>169</v>
      </c>
      <c r="E7" s="220" t="s">
        <v>532</v>
      </c>
      <c r="F7" s="220" t="s">
        <v>171</v>
      </c>
      <c r="G7" s="220">
        <v>931599168</v>
      </c>
      <c r="H7" s="220" t="s">
        <v>172</v>
      </c>
      <c r="I7" s="220" t="s">
        <v>173</v>
      </c>
      <c r="J7" s="220" t="s">
        <v>545</v>
      </c>
      <c r="K7" s="221" t="s">
        <v>5</v>
      </c>
      <c r="L7" s="221" t="s">
        <v>536</v>
      </c>
      <c r="M7" s="222" t="s">
        <v>183</v>
      </c>
      <c r="N7" s="222" t="s">
        <v>183</v>
      </c>
      <c r="O7" s="220" t="s">
        <v>537</v>
      </c>
      <c r="P7" s="220" t="s">
        <v>179</v>
      </c>
      <c r="Q7" s="220" t="s">
        <v>180</v>
      </c>
      <c r="R7" s="220" t="s">
        <v>538</v>
      </c>
      <c r="S7" s="220" t="s">
        <v>182</v>
      </c>
      <c r="T7" s="220" t="s">
        <v>183</v>
      </c>
      <c r="U7" s="220" t="s">
        <v>167</v>
      </c>
      <c r="V7" s="220" t="s">
        <v>183</v>
      </c>
      <c r="W7" s="220" t="s">
        <v>539</v>
      </c>
      <c r="X7" s="220" t="s">
        <v>540</v>
      </c>
      <c r="Y7" s="220"/>
      <c r="Z7" s="220"/>
      <c r="AA7" s="220"/>
      <c r="AB7" s="220"/>
      <c r="AC7" s="220" t="s">
        <v>550</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542</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547</v>
      </c>
      <c r="BX7" s="229">
        <v>0</v>
      </c>
      <c r="BY7" s="220"/>
      <c r="BZ7" s="220" t="s">
        <v>548</v>
      </c>
    </row>
    <row r="8" spans="1:78" s="230" customFormat="1" ht="19.5" customHeight="1">
      <c r="A8" s="220" t="s">
        <v>166</v>
      </c>
      <c r="B8" s="220" t="s">
        <v>530</v>
      </c>
      <c r="C8" s="220" t="s">
        <v>531</v>
      </c>
      <c r="D8" s="220" t="s">
        <v>169</v>
      </c>
      <c r="E8" s="220" t="s">
        <v>532</v>
      </c>
      <c r="F8" s="220" t="s">
        <v>171</v>
      </c>
      <c r="G8" s="220">
        <v>931599213</v>
      </c>
      <c r="H8" s="220" t="s">
        <v>172</v>
      </c>
      <c r="I8" s="220" t="s">
        <v>173</v>
      </c>
      <c r="J8" s="220" t="s">
        <v>545</v>
      </c>
      <c r="K8" s="221" t="s">
        <v>5</v>
      </c>
      <c r="L8" s="221" t="s">
        <v>536</v>
      </c>
      <c r="M8" s="222" t="s">
        <v>183</v>
      </c>
      <c r="N8" s="222" t="s">
        <v>183</v>
      </c>
      <c r="O8" s="220" t="s">
        <v>537</v>
      </c>
      <c r="P8" s="220" t="s">
        <v>179</v>
      </c>
      <c r="Q8" s="220" t="s">
        <v>180</v>
      </c>
      <c r="R8" s="220" t="s">
        <v>538</v>
      </c>
      <c r="S8" s="220" t="s">
        <v>182</v>
      </c>
      <c r="T8" s="220" t="s">
        <v>183</v>
      </c>
      <c r="U8" s="220" t="s">
        <v>167</v>
      </c>
      <c r="V8" s="220" t="s">
        <v>183</v>
      </c>
      <c r="W8" s="220" t="s">
        <v>539</v>
      </c>
      <c r="X8" s="220" t="s">
        <v>540</v>
      </c>
      <c r="Y8" s="220"/>
      <c r="Z8" s="220"/>
      <c r="AA8" s="220"/>
      <c r="AB8" s="220"/>
      <c r="AC8" s="220" t="s">
        <v>551</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542</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547</v>
      </c>
      <c r="BX8" s="229">
        <v>0</v>
      </c>
      <c r="BY8" s="220" t="s">
        <v>552</v>
      </c>
      <c r="BZ8" s="220" t="s">
        <v>548</v>
      </c>
    </row>
    <row r="9" spans="1:78" s="230" customFormat="1" ht="19.5" customHeight="1">
      <c r="A9" s="220" t="s">
        <v>166</v>
      </c>
      <c r="B9" s="220" t="s">
        <v>530</v>
      </c>
      <c r="C9" s="220" t="s">
        <v>531</v>
      </c>
      <c r="D9" s="220" t="s">
        <v>169</v>
      </c>
      <c r="E9" s="220" t="s">
        <v>532</v>
      </c>
      <c r="F9" s="220" t="s">
        <v>171</v>
      </c>
      <c r="G9" s="220">
        <v>931599352</v>
      </c>
      <c r="H9" s="220" t="s">
        <v>172</v>
      </c>
      <c r="I9" s="220" t="s">
        <v>173</v>
      </c>
      <c r="J9" s="220" t="s">
        <v>545</v>
      </c>
      <c r="K9" s="221" t="s">
        <v>5</v>
      </c>
      <c r="L9" s="221" t="s">
        <v>536</v>
      </c>
      <c r="M9" s="222" t="s">
        <v>183</v>
      </c>
      <c r="N9" s="222" t="s">
        <v>183</v>
      </c>
      <c r="O9" s="220" t="s">
        <v>537</v>
      </c>
      <c r="P9" s="220" t="s">
        <v>179</v>
      </c>
      <c r="Q9" s="220" t="s">
        <v>180</v>
      </c>
      <c r="R9" s="220" t="s">
        <v>538</v>
      </c>
      <c r="S9" s="220" t="s">
        <v>182</v>
      </c>
      <c r="T9" s="220" t="s">
        <v>183</v>
      </c>
      <c r="U9" s="220" t="s">
        <v>167</v>
      </c>
      <c r="V9" s="220" t="s">
        <v>183</v>
      </c>
      <c r="W9" s="220" t="s">
        <v>539</v>
      </c>
      <c r="X9" s="220" t="s">
        <v>540</v>
      </c>
      <c r="Y9" s="220"/>
      <c r="Z9" s="220"/>
      <c r="AA9" s="220"/>
      <c r="AB9" s="220"/>
      <c r="AC9" s="220" t="s">
        <v>553</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542</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547</v>
      </c>
      <c r="BX9" s="229">
        <v>0</v>
      </c>
      <c r="BY9" s="220" t="s">
        <v>554</v>
      </c>
      <c r="BZ9" s="220" t="s">
        <v>548</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555</v>
      </c>
      <c r="B3" s="174" t="s">
        <v>556</v>
      </c>
      <c r="C3" s="174" t="s">
        <v>557</v>
      </c>
      <c r="D3" s="174" t="s">
        <v>558</v>
      </c>
      <c r="E3" s="174" t="s">
        <v>559</v>
      </c>
      <c r="F3" s="175" t="s">
        <v>560</v>
      </c>
      <c r="G3" s="174" t="s">
        <v>561</v>
      </c>
      <c r="H3" s="174" t="s">
        <v>562</v>
      </c>
      <c r="I3" s="174" t="s">
        <v>563</v>
      </c>
      <c r="J3" s="174" t="s">
        <v>564</v>
      </c>
      <c r="K3" s="174" t="s">
        <v>565</v>
      </c>
      <c r="L3" s="174" t="s">
        <v>566</v>
      </c>
      <c r="M3" s="174" t="s">
        <v>567</v>
      </c>
      <c r="N3" s="174" t="s">
        <v>568</v>
      </c>
      <c r="O3" s="175" t="s">
        <v>569</v>
      </c>
      <c r="P3" s="176" t="s">
        <v>570</v>
      </c>
      <c r="Q3" s="175" t="s">
        <v>571</v>
      </c>
      <c r="R3" s="174" t="s">
        <v>572</v>
      </c>
      <c r="S3" s="174" t="s">
        <v>573</v>
      </c>
      <c r="T3" s="174" t="s">
        <v>574</v>
      </c>
      <c r="U3" s="175" t="s">
        <v>575</v>
      </c>
      <c r="V3" s="175" t="s">
        <v>576</v>
      </c>
      <c r="W3" s="174" t="s">
        <v>577</v>
      </c>
      <c r="X3" s="174" t="s">
        <v>578</v>
      </c>
      <c r="Y3" s="174" t="s">
        <v>579</v>
      </c>
      <c r="Z3" s="175" t="s">
        <v>580</v>
      </c>
      <c r="AA3" s="175" t="s">
        <v>581</v>
      </c>
      <c r="AB3" s="175" t="s">
        <v>582</v>
      </c>
      <c r="AC3" s="175" t="s">
        <v>583</v>
      </c>
      <c r="AD3" s="175" t="s">
        <v>584</v>
      </c>
      <c r="AE3" s="175" t="s">
        <v>585</v>
      </c>
      <c r="AF3" s="175" t="s">
        <v>586</v>
      </c>
      <c r="AG3" s="175" t="s">
        <v>587</v>
      </c>
      <c r="AH3" s="175" t="s">
        <v>588</v>
      </c>
      <c r="AI3" s="175" t="s">
        <v>589</v>
      </c>
      <c r="AJ3" s="177" t="s">
        <v>590</v>
      </c>
      <c r="AK3" s="177" t="s">
        <v>591</v>
      </c>
      <c r="AL3" s="177" t="s">
        <v>592</v>
      </c>
      <c r="AM3" s="177" t="s">
        <v>593</v>
      </c>
      <c r="AN3" s="177" t="s">
        <v>594</v>
      </c>
      <c r="AO3" s="177" t="s">
        <v>595</v>
      </c>
      <c r="AP3" s="177" t="s">
        <v>596</v>
      </c>
      <c r="AQ3" s="177" t="s">
        <v>597</v>
      </c>
      <c r="AR3" s="177" t="s">
        <v>598</v>
      </c>
      <c r="AS3" s="177" t="s">
        <v>599</v>
      </c>
      <c r="AT3" s="177" t="s">
        <v>600</v>
      </c>
      <c r="AU3" s="177" t="s">
        <v>601</v>
      </c>
      <c r="AV3" s="177" t="s">
        <v>602</v>
      </c>
      <c r="AW3" s="177" t="s">
        <v>603</v>
      </c>
      <c r="AX3" s="177" t="s">
        <v>604</v>
      </c>
      <c r="AY3" s="177" t="s">
        <v>605</v>
      </c>
      <c r="AZ3" s="177" t="s">
        <v>606</v>
      </c>
      <c r="BA3" s="177" t="s">
        <v>607</v>
      </c>
    </row>
    <row r="4" spans="1:53" s="203" customFormat="1" ht="14.25">
      <c r="A4" s="197" t="s">
        <v>169</v>
      </c>
      <c r="B4" s="197" t="s">
        <v>608</v>
      </c>
      <c r="C4" s="198">
        <v>43328</v>
      </c>
      <c r="D4" s="199"/>
      <c r="E4" s="197" t="s">
        <v>609</v>
      </c>
      <c r="F4" s="197" t="s">
        <v>610</v>
      </c>
      <c r="G4" s="197" t="s">
        <v>611</v>
      </c>
      <c r="H4" s="197" t="s">
        <v>612</v>
      </c>
      <c r="I4" s="197" t="s">
        <v>613</v>
      </c>
      <c r="J4" s="197" t="s">
        <v>614</v>
      </c>
      <c r="K4" s="197" t="s">
        <v>615</v>
      </c>
      <c r="L4" s="197" t="s">
        <v>616</v>
      </c>
      <c r="M4" s="197" t="s">
        <v>617</v>
      </c>
      <c r="N4" s="197" t="s">
        <v>618</v>
      </c>
      <c r="O4" s="199"/>
      <c r="P4" s="205">
        <v>43354</v>
      </c>
      <c r="Q4" s="197" t="s">
        <v>619</v>
      </c>
      <c r="R4" s="197" t="s">
        <v>620</v>
      </c>
      <c r="S4" s="197" t="s">
        <v>621</v>
      </c>
      <c r="T4" s="197" t="s">
        <v>622</v>
      </c>
      <c r="U4" s="199"/>
      <c r="V4" s="197" t="s">
        <v>623</v>
      </c>
      <c r="W4" s="197" t="s">
        <v>624</v>
      </c>
      <c r="X4" s="200">
        <v>0</v>
      </c>
      <c r="Y4" s="201">
        <v>0</v>
      </c>
      <c r="Z4" s="201">
        <v>0</v>
      </c>
      <c r="AA4" s="201">
        <v>0</v>
      </c>
      <c r="AB4" s="197" t="s">
        <v>625</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626</v>
      </c>
      <c r="AS4" s="197" t="s">
        <v>626</v>
      </c>
      <c r="AT4" s="197" t="s">
        <v>626</v>
      </c>
      <c r="AU4" s="197" t="s">
        <v>626</v>
      </c>
      <c r="AV4" s="199"/>
      <c r="AW4" s="199"/>
      <c r="AX4" s="197" t="s">
        <v>627</v>
      </c>
      <c r="AY4" s="197" t="s">
        <v>628</v>
      </c>
      <c r="AZ4" s="199"/>
      <c r="BA4" s="199"/>
    </row>
    <row r="5" spans="1:53" s="203" customFormat="1" ht="14.25">
      <c r="A5" s="197" t="s">
        <v>169</v>
      </c>
      <c r="B5" s="197" t="s">
        <v>608</v>
      </c>
      <c r="C5" s="198">
        <v>43328</v>
      </c>
      <c r="D5" s="199"/>
      <c r="E5" s="197" t="s">
        <v>609</v>
      </c>
      <c r="F5" s="197" t="s">
        <v>610</v>
      </c>
      <c r="G5" s="197" t="s">
        <v>611</v>
      </c>
      <c r="H5" s="197" t="s">
        <v>612</v>
      </c>
      <c r="I5" s="197" t="s">
        <v>613</v>
      </c>
      <c r="J5" s="197" t="s">
        <v>614</v>
      </c>
      <c r="K5" s="197" t="s">
        <v>615</v>
      </c>
      <c r="L5" s="197" t="s">
        <v>616</v>
      </c>
      <c r="M5" s="197" t="s">
        <v>617</v>
      </c>
      <c r="N5" s="197" t="s">
        <v>618</v>
      </c>
      <c r="O5" s="199"/>
      <c r="P5" s="205">
        <v>43354</v>
      </c>
      <c r="Q5" s="197" t="s">
        <v>619</v>
      </c>
      <c r="R5" s="197" t="s">
        <v>620</v>
      </c>
      <c r="S5" s="197" t="s">
        <v>629</v>
      </c>
      <c r="T5" s="197" t="s">
        <v>630</v>
      </c>
      <c r="U5" s="199"/>
      <c r="V5" s="197" t="s">
        <v>623</v>
      </c>
      <c r="W5" s="197" t="s">
        <v>629</v>
      </c>
      <c r="X5" s="200">
        <v>0</v>
      </c>
      <c r="Y5" s="201">
        <v>0</v>
      </c>
      <c r="Z5" s="201">
        <v>0</v>
      </c>
      <c r="AA5" s="201">
        <v>0</v>
      </c>
      <c r="AB5" s="197" t="s">
        <v>625</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626</v>
      </c>
      <c r="AS5" s="197" t="s">
        <v>626</v>
      </c>
      <c r="AT5" s="197" t="s">
        <v>626</v>
      </c>
      <c r="AU5" s="197" t="s">
        <v>626</v>
      </c>
      <c r="AV5" s="199"/>
      <c r="AW5" s="199"/>
      <c r="AX5" s="197" t="s">
        <v>627</v>
      </c>
      <c r="AY5" s="197" t="s">
        <v>628</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502</v>
      </c>
      <c r="B1" s="158"/>
      <c r="C1" s="158"/>
      <c r="D1" s="158"/>
      <c r="E1" s="158"/>
      <c r="G1" s="2"/>
      <c r="J1" s="10"/>
      <c r="M1" s="166"/>
      <c r="N1" s="169"/>
    </row>
    <row r="2" spans="1:14" s="2" customFormat="1" ht="30" customHeight="1">
      <c r="A2" s="551" t="s">
        <v>503</v>
      </c>
      <c r="B2" s="551"/>
      <c r="C2" s="551"/>
      <c r="D2" s="551"/>
      <c r="E2" s="551"/>
      <c r="J2" s="3"/>
      <c r="M2" s="165"/>
    </row>
    <row r="3" spans="1:14" s="2" customFormat="1" ht="13.15">
      <c r="A3" s="158" t="s">
        <v>313</v>
      </c>
      <c r="B3" s="158"/>
      <c r="C3" s="158"/>
      <c r="D3" s="158"/>
      <c r="E3" s="158"/>
      <c r="J3" s="3"/>
      <c r="M3" s="165"/>
    </row>
    <row r="4" spans="1:14" s="2" customFormat="1" ht="13.5" customHeight="1">
      <c r="J4" s="3"/>
      <c r="K4" s="7"/>
      <c r="M4" s="77"/>
    </row>
    <row r="5" spans="1:14" s="2" customFormat="1" ht="13.5" customHeight="1">
      <c r="A5" s="4" t="s">
        <v>301</v>
      </c>
      <c r="B5" s="4"/>
      <c r="C5" s="6"/>
      <c r="J5" s="3"/>
      <c r="K5" s="7"/>
      <c r="M5" s="77"/>
    </row>
    <row r="6" spans="1:14" s="2" customFormat="1" ht="36.950000000000003" customHeight="1">
      <c r="A6" s="549" t="s">
        <v>302</v>
      </c>
      <c r="B6" s="549"/>
      <c r="C6" s="549"/>
      <c r="D6" s="549"/>
      <c r="E6" s="549"/>
      <c r="F6" s="549"/>
      <c r="G6" s="549"/>
      <c r="H6" s="549"/>
      <c r="I6" s="549"/>
      <c r="J6" s="549"/>
      <c r="K6" s="549"/>
      <c r="M6" s="77"/>
    </row>
    <row r="7" spans="1:14" s="2" customFormat="1" ht="30" customHeight="1">
      <c r="J7" s="3"/>
      <c r="K7" s="7"/>
      <c r="M7" s="77"/>
    </row>
    <row r="8" spans="1:14" s="41" customFormat="1" ht="39.4">
      <c r="A8" s="55" t="s">
        <v>207</v>
      </c>
      <c r="B8" s="55" t="s">
        <v>208</v>
      </c>
      <c r="C8" s="55" t="s">
        <v>209</v>
      </c>
      <c r="D8" s="55" t="s">
        <v>210</v>
      </c>
      <c r="E8" s="55" t="s">
        <v>212</v>
      </c>
      <c r="F8" s="55"/>
      <c r="G8" s="57" t="s">
        <v>303</v>
      </c>
      <c r="H8" s="55"/>
      <c r="I8" s="55" t="s">
        <v>304</v>
      </c>
      <c r="J8" s="56" t="s">
        <v>53</v>
      </c>
      <c r="K8" s="55" t="s">
        <v>305</v>
      </c>
      <c r="M8" s="80"/>
    </row>
    <row r="10" spans="1:14" ht="13.15">
      <c r="C10">
        <v>86.28</v>
      </c>
      <c r="G10">
        <f>SUM(A10:F10)</f>
        <v>86.28</v>
      </c>
      <c r="I10" s="30" t="s">
        <v>527</v>
      </c>
      <c r="J10" s="213">
        <v>43349</v>
      </c>
      <c r="K10" s="215" t="s">
        <v>528</v>
      </c>
      <c r="M10" s="214"/>
    </row>
    <row r="20" spans="1:53">
      <c r="A20" s="174" t="s">
        <v>555</v>
      </c>
      <c r="B20" s="174" t="s">
        <v>556</v>
      </c>
      <c r="C20" s="174" t="s">
        <v>557</v>
      </c>
      <c r="D20" s="174" t="s">
        <v>558</v>
      </c>
      <c r="E20" s="174" t="s">
        <v>559</v>
      </c>
      <c r="F20" s="175" t="s">
        <v>560</v>
      </c>
      <c r="G20" s="176" t="s">
        <v>561</v>
      </c>
      <c r="H20" s="174" t="s">
        <v>562</v>
      </c>
      <c r="I20" s="174" t="s">
        <v>563</v>
      </c>
      <c r="J20" s="174" t="s">
        <v>564</v>
      </c>
      <c r="K20" s="174" t="s">
        <v>565</v>
      </c>
      <c r="L20" s="174" t="s">
        <v>566</v>
      </c>
      <c r="M20" s="174" t="s">
        <v>567</v>
      </c>
      <c r="N20" s="174" t="s">
        <v>568</v>
      </c>
      <c r="O20" s="175" t="s">
        <v>569</v>
      </c>
      <c r="P20" s="174" t="s">
        <v>570</v>
      </c>
      <c r="Q20" s="175" t="s">
        <v>571</v>
      </c>
      <c r="R20" s="174" t="s">
        <v>572</v>
      </c>
      <c r="S20" s="174" t="s">
        <v>573</v>
      </c>
      <c r="T20" s="174" t="s">
        <v>574</v>
      </c>
      <c r="U20" s="175" t="s">
        <v>575</v>
      </c>
      <c r="V20" s="175" t="s">
        <v>576</v>
      </c>
      <c r="W20" s="174" t="s">
        <v>577</v>
      </c>
      <c r="X20" s="174" t="s">
        <v>578</v>
      </c>
      <c r="Y20" s="174" t="s">
        <v>579</v>
      </c>
      <c r="Z20" s="175" t="s">
        <v>580</v>
      </c>
      <c r="AA20" s="175" t="s">
        <v>581</v>
      </c>
      <c r="AB20" s="175" t="s">
        <v>582</v>
      </c>
      <c r="AC20" s="175" t="s">
        <v>583</v>
      </c>
      <c r="AD20" s="175" t="s">
        <v>584</v>
      </c>
      <c r="AE20" s="175" t="s">
        <v>585</v>
      </c>
      <c r="AF20" s="175" t="s">
        <v>586</v>
      </c>
      <c r="AG20" s="175" t="s">
        <v>587</v>
      </c>
      <c r="AH20" s="175" t="s">
        <v>588</v>
      </c>
      <c r="AI20" s="175" t="s">
        <v>589</v>
      </c>
      <c r="AJ20" s="177" t="s">
        <v>590</v>
      </c>
      <c r="AK20" s="177" t="s">
        <v>591</v>
      </c>
      <c r="AL20" s="177" t="s">
        <v>592</v>
      </c>
      <c r="AM20" s="177" t="s">
        <v>593</v>
      </c>
      <c r="AN20" s="177" t="s">
        <v>594</v>
      </c>
      <c r="AO20" s="177" t="s">
        <v>595</v>
      </c>
      <c r="AP20" s="177" t="s">
        <v>596</v>
      </c>
      <c r="AQ20" s="211" t="s">
        <v>597</v>
      </c>
      <c r="AR20" s="177" t="s">
        <v>598</v>
      </c>
      <c r="AS20" s="177" t="s">
        <v>599</v>
      </c>
      <c r="AT20" s="177" t="s">
        <v>600</v>
      </c>
      <c r="AU20" s="177" t="s">
        <v>601</v>
      </c>
      <c r="AV20" s="177" t="s">
        <v>602</v>
      </c>
      <c r="AW20" s="177" t="s">
        <v>603</v>
      </c>
      <c r="AX20" s="177" t="s">
        <v>604</v>
      </c>
      <c r="AY20" s="177" t="s">
        <v>605</v>
      </c>
      <c r="AZ20" s="177" t="s">
        <v>606</v>
      </c>
      <c r="BA20" s="177" t="s">
        <v>607</v>
      </c>
    </row>
    <row r="21" spans="1:53" s="204" customFormat="1">
      <c r="A21" s="193" t="s">
        <v>169</v>
      </c>
      <c r="B21" s="193" t="s">
        <v>631</v>
      </c>
      <c r="C21" s="192">
        <v>43342</v>
      </c>
      <c r="D21" s="207"/>
      <c r="E21" s="193" t="s">
        <v>632</v>
      </c>
      <c r="F21" s="193" t="s">
        <v>633</v>
      </c>
      <c r="G21" s="193" t="s">
        <v>634</v>
      </c>
      <c r="H21" s="193" t="s">
        <v>635</v>
      </c>
      <c r="I21" s="193" t="s">
        <v>636</v>
      </c>
      <c r="J21" s="193" t="s">
        <v>614</v>
      </c>
      <c r="K21" s="193" t="s">
        <v>637</v>
      </c>
      <c r="L21" s="207"/>
      <c r="M21" s="193" t="s">
        <v>299</v>
      </c>
      <c r="N21" s="207"/>
      <c r="O21" s="207"/>
      <c r="P21" s="192">
        <v>43349</v>
      </c>
      <c r="Q21" s="193" t="s">
        <v>638</v>
      </c>
      <c r="R21" s="193" t="s">
        <v>639</v>
      </c>
      <c r="S21" s="193" t="s">
        <v>640</v>
      </c>
      <c r="T21" s="193" t="s">
        <v>641</v>
      </c>
      <c r="U21" s="193" t="s">
        <v>642</v>
      </c>
      <c r="V21" s="207"/>
      <c r="W21" s="193" t="s">
        <v>643</v>
      </c>
      <c r="X21" s="208">
        <v>0</v>
      </c>
      <c r="Y21" s="209">
        <v>0</v>
      </c>
      <c r="Z21" s="209">
        <v>0</v>
      </c>
      <c r="AA21" s="209">
        <v>0</v>
      </c>
      <c r="AB21" s="193" t="s">
        <v>625</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626</v>
      </c>
      <c r="AS21" s="193" t="s">
        <v>626</v>
      </c>
      <c r="AT21" s="193" t="s">
        <v>626</v>
      </c>
      <c r="AU21" s="193" t="s">
        <v>626</v>
      </c>
      <c r="AV21" s="207"/>
      <c r="AW21" s="207"/>
      <c r="AX21" s="193" t="s">
        <v>627</v>
      </c>
      <c r="AY21" s="193" t="s">
        <v>628</v>
      </c>
      <c r="AZ21" s="207"/>
      <c r="BA21" s="193" t="s">
        <v>635</v>
      </c>
    </row>
    <row r="22" spans="1:53" s="204" customFormat="1">
      <c r="A22" s="193" t="s">
        <v>169</v>
      </c>
      <c r="B22" s="193" t="s">
        <v>631</v>
      </c>
      <c r="C22" s="192">
        <v>43342</v>
      </c>
      <c r="D22" s="207"/>
      <c r="E22" s="193" t="s">
        <v>632</v>
      </c>
      <c r="F22" s="193" t="s">
        <v>644</v>
      </c>
      <c r="G22" s="193" t="s">
        <v>634</v>
      </c>
      <c r="H22" s="193" t="s">
        <v>635</v>
      </c>
      <c r="I22" s="193" t="s">
        <v>636</v>
      </c>
      <c r="J22" s="193" t="s">
        <v>614</v>
      </c>
      <c r="K22" s="193" t="s">
        <v>637</v>
      </c>
      <c r="L22" s="207"/>
      <c r="M22" s="193" t="s">
        <v>299</v>
      </c>
      <c r="N22" s="207"/>
      <c r="O22" s="207"/>
      <c r="P22" s="192">
        <v>43349</v>
      </c>
      <c r="Q22" s="193" t="s">
        <v>639</v>
      </c>
      <c r="R22" s="193" t="s">
        <v>638</v>
      </c>
      <c r="S22" s="193" t="s">
        <v>640</v>
      </c>
      <c r="T22" s="193" t="s">
        <v>641</v>
      </c>
      <c r="U22" s="193" t="s">
        <v>642</v>
      </c>
      <c r="V22" s="207"/>
      <c r="W22" s="193" t="s">
        <v>643</v>
      </c>
      <c r="X22" s="208">
        <v>0</v>
      </c>
      <c r="Y22" s="209">
        <v>0</v>
      </c>
      <c r="Z22" s="209">
        <v>0</v>
      </c>
      <c r="AA22" s="209">
        <v>0</v>
      </c>
      <c r="AB22" s="193" t="s">
        <v>625</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626</v>
      </c>
      <c r="AS22" s="193" t="s">
        <v>626</v>
      </c>
      <c r="AT22" s="193" t="s">
        <v>626</v>
      </c>
      <c r="AU22" s="193" t="s">
        <v>626</v>
      </c>
      <c r="AV22" s="207"/>
      <c r="AW22" s="207"/>
      <c r="AX22" s="193" t="s">
        <v>627</v>
      </c>
      <c r="AY22" s="193" t="s">
        <v>628</v>
      </c>
      <c r="AZ22" s="207"/>
      <c r="BA22" s="193" t="s">
        <v>635</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645</v>
      </c>
      <c r="B1" s="158"/>
      <c r="C1" s="158"/>
      <c r="D1" s="158"/>
      <c r="E1" s="158"/>
      <c r="G1" s="2"/>
      <c r="J1" s="10"/>
      <c r="M1" s="166"/>
      <c r="N1" s="169"/>
    </row>
    <row r="2" spans="1:53" s="2" customFormat="1" ht="13.15">
      <c r="A2" s="551" t="s">
        <v>281</v>
      </c>
      <c r="B2" s="551"/>
      <c r="C2" s="551"/>
      <c r="D2" s="551"/>
      <c r="E2" s="551"/>
      <c r="J2" s="3"/>
      <c r="M2" s="165"/>
    </row>
    <row r="3" spans="1:53" s="2" customFormat="1" ht="13.15">
      <c r="A3" s="158" t="s">
        <v>300</v>
      </c>
      <c r="B3" s="158"/>
      <c r="C3" s="158"/>
      <c r="D3" s="158"/>
      <c r="E3" s="158"/>
      <c r="J3" s="3"/>
      <c r="M3" s="165"/>
    </row>
    <row r="4" spans="1:53" s="2" customFormat="1" ht="13.5" customHeight="1">
      <c r="I4" s="142"/>
      <c r="J4" s="3"/>
      <c r="K4" s="7"/>
      <c r="M4" s="77"/>
    </row>
    <row r="5" spans="1:53" s="2" customFormat="1" ht="13.5" customHeight="1">
      <c r="A5" s="4" t="s">
        <v>301</v>
      </c>
      <c r="B5" s="4"/>
      <c r="C5" s="6"/>
      <c r="I5" s="142"/>
      <c r="J5" s="3"/>
      <c r="K5" s="7"/>
      <c r="M5" s="77"/>
    </row>
    <row r="6" spans="1:53" s="2" customFormat="1" ht="36.950000000000003" customHeight="1">
      <c r="A6" s="549" t="s">
        <v>302</v>
      </c>
      <c r="B6" s="549"/>
      <c r="C6" s="549"/>
      <c r="D6" s="549"/>
      <c r="E6" s="549"/>
      <c r="F6" s="549"/>
      <c r="G6" s="549"/>
      <c r="H6" s="549"/>
      <c r="I6" s="549"/>
      <c r="J6" s="549"/>
      <c r="K6" s="549"/>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303</v>
      </c>
      <c r="H8" s="55"/>
      <c r="I8" s="55" t="s">
        <v>304</v>
      </c>
      <c r="J8" s="56" t="s">
        <v>53</v>
      </c>
      <c r="K8" s="55" t="s">
        <v>305</v>
      </c>
      <c r="M8" s="80"/>
    </row>
    <row r="9" spans="1:53" s="41" customFormat="1" ht="51.4">
      <c r="A9" s="55"/>
      <c r="B9" s="55"/>
      <c r="C9" s="55"/>
      <c r="D9" s="189">
        <f>AO16</f>
        <v>4061.41</v>
      </c>
      <c r="E9" s="55"/>
      <c r="F9" s="55"/>
      <c r="G9" s="57">
        <f>SUM(A9:E9)</f>
        <v>4061.41</v>
      </c>
      <c r="H9" s="55"/>
      <c r="I9" s="191" t="s">
        <v>646</v>
      </c>
      <c r="J9" s="190">
        <v>43416</v>
      </c>
      <c r="K9" s="143" t="s">
        <v>647</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555</v>
      </c>
      <c r="B13" s="174" t="s">
        <v>556</v>
      </c>
      <c r="C13" s="174" t="s">
        <v>557</v>
      </c>
      <c r="D13" s="174" t="s">
        <v>558</v>
      </c>
      <c r="E13" s="174" t="s">
        <v>559</v>
      </c>
      <c r="F13" s="175" t="s">
        <v>560</v>
      </c>
      <c r="G13" s="176" t="s">
        <v>561</v>
      </c>
      <c r="H13" s="174" t="s">
        <v>562</v>
      </c>
      <c r="I13" s="174" t="s">
        <v>563</v>
      </c>
      <c r="J13" s="174" t="s">
        <v>564</v>
      </c>
      <c r="K13" s="174" t="s">
        <v>565</v>
      </c>
      <c r="L13" s="174" t="s">
        <v>566</v>
      </c>
      <c r="M13" s="174" t="s">
        <v>567</v>
      </c>
      <c r="N13" s="174" t="s">
        <v>568</v>
      </c>
      <c r="O13" s="175" t="s">
        <v>569</v>
      </c>
      <c r="P13" s="176" t="s">
        <v>570</v>
      </c>
      <c r="Q13" s="175" t="s">
        <v>571</v>
      </c>
      <c r="R13" s="174" t="s">
        <v>572</v>
      </c>
      <c r="S13" s="174" t="s">
        <v>573</v>
      </c>
      <c r="T13" s="174" t="s">
        <v>574</v>
      </c>
      <c r="U13" s="175" t="s">
        <v>575</v>
      </c>
      <c r="V13" s="175" t="s">
        <v>576</v>
      </c>
      <c r="W13" s="174" t="s">
        <v>577</v>
      </c>
      <c r="X13" s="174" t="s">
        <v>578</v>
      </c>
      <c r="Y13" s="174" t="s">
        <v>579</v>
      </c>
      <c r="Z13" s="175" t="s">
        <v>580</v>
      </c>
      <c r="AA13" s="175" t="s">
        <v>581</v>
      </c>
      <c r="AB13" s="175" t="s">
        <v>582</v>
      </c>
      <c r="AC13" s="175" t="s">
        <v>583</v>
      </c>
      <c r="AD13" s="175" t="s">
        <v>584</v>
      </c>
      <c r="AE13" s="175" t="s">
        <v>585</v>
      </c>
      <c r="AF13" s="175" t="s">
        <v>586</v>
      </c>
      <c r="AG13" s="175" t="s">
        <v>587</v>
      </c>
      <c r="AH13" s="175" t="s">
        <v>588</v>
      </c>
      <c r="AI13" s="175" t="s">
        <v>589</v>
      </c>
      <c r="AJ13" s="177" t="s">
        <v>590</v>
      </c>
      <c r="AK13" s="177" t="s">
        <v>591</v>
      </c>
      <c r="AL13" s="177" t="s">
        <v>592</v>
      </c>
      <c r="AM13" s="177" t="s">
        <v>593</v>
      </c>
      <c r="AN13" s="177" t="s">
        <v>594</v>
      </c>
      <c r="AO13" s="177" t="s">
        <v>595</v>
      </c>
      <c r="AP13" s="177" t="s">
        <v>596</v>
      </c>
      <c r="AQ13" s="177" t="s">
        <v>597</v>
      </c>
      <c r="AR13" s="177" t="s">
        <v>598</v>
      </c>
      <c r="AS13" s="177" t="s">
        <v>599</v>
      </c>
      <c r="AT13" s="177" t="s">
        <v>600</v>
      </c>
      <c r="AU13" s="177" t="s">
        <v>601</v>
      </c>
      <c r="AV13" s="177" t="s">
        <v>602</v>
      </c>
      <c r="AW13" s="177" t="s">
        <v>603</v>
      </c>
      <c r="AX13" s="177" t="s">
        <v>604</v>
      </c>
      <c r="AY13" s="177" t="s">
        <v>605</v>
      </c>
      <c r="AZ13" s="177" t="s">
        <v>606</v>
      </c>
      <c r="BA13" s="177" t="s">
        <v>607</v>
      </c>
    </row>
    <row r="14" spans="1:53" s="186" customFormat="1" ht="10.5">
      <c r="A14" s="179" t="s">
        <v>169</v>
      </c>
      <c r="B14" s="179" t="s">
        <v>648</v>
      </c>
      <c r="C14" s="180">
        <v>43284</v>
      </c>
      <c r="D14" s="181"/>
      <c r="E14" s="182" t="s">
        <v>649</v>
      </c>
      <c r="F14" s="179">
        <v>71781512</v>
      </c>
      <c r="G14" s="193" t="s">
        <v>650</v>
      </c>
      <c r="H14" s="179" t="s">
        <v>651</v>
      </c>
      <c r="I14" s="179" t="s">
        <v>652</v>
      </c>
      <c r="J14" s="179" t="s">
        <v>653</v>
      </c>
      <c r="K14" s="179" t="s">
        <v>615</v>
      </c>
      <c r="L14" s="179">
        <v>1688</v>
      </c>
      <c r="M14" s="179" t="s">
        <v>617</v>
      </c>
      <c r="N14" s="179" t="s">
        <v>654</v>
      </c>
      <c r="O14" s="179"/>
      <c r="P14" s="192">
        <v>43416</v>
      </c>
      <c r="Q14" s="179" t="s">
        <v>619</v>
      </c>
      <c r="R14" s="179" t="s">
        <v>620</v>
      </c>
      <c r="S14" s="179" t="s">
        <v>621</v>
      </c>
      <c r="T14" s="179" t="s">
        <v>630</v>
      </c>
      <c r="U14" s="181"/>
      <c r="V14" s="179" t="s">
        <v>623</v>
      </c>
      <c r="W14" s="179" t="s">
        <v>624</v>
      </c>
      <c r="X14" s="183">
        <v>0</v>
      </c>
      <c r="Y14" s="184">
        <v>0</v>
      </c>
      <c r="Z14" s="184">
        <v>0</v>
      </c>
      <c r="AA14" s="184">
        <v>0</v>
      </c>
      <c r="AB14" s="179" t="s">
        <v>625</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626</v>
      </c>
      <c r="AS14" s="179" t="s">
        <v>626</v>
      </c>
      <c r="AT14" s="179" t="s">
        <v>626</v>
      </c>
      <c r="AU14" s="179" t="s">
        <v>626</v>
      </c>
      <c r="AV14" s="181"/>
      <c r="AW14" s="179" t="s">
        <v>655</v>
      </c>
      <c r="AX14" s="179"/>
      <c r="AY14" s="179">
        <v>520410</v>
      </c>
      <c r="AZ14" s="181"/>
      <c r="BA14" s="181"/>
    </row>
    <row r="15" spans="1:53" s="186" customFormat="1" ht="10.5">
      <c r="A15" s="179" t="s">
        <v>169</v>
      </c>
      <c r="B15" s="179" t="s">
        <v>648</v>
      </c>
      <c r="C15" s="180">
        <v>43284</v>
      </c>
      <c r="D15" s="181"/>
      <c r="E15" s="182" t="s">
        <v>649</v>
      </c>
      <c r="F15" s="179">
        <v>71781512</v>
      </c>
      <c r="G15" s="193" t="s">
        <v>650</v>
      </c>
      <c r="H15" s="179" t="s">
        <v>651</v>
      </c>
      <c r="I15" s="179" t="s">
        <v>652</v>
      </c>
      <c r="J15" s="179" t="s">
        <v>653</v>
      </c>
      <c r="K15" s="179" t="s">
        <v>615</v>
      </c>
      <c r="L15" s="179">
        <v>1688</v>
      </c>
      <c r="M15" s="179" t="s">
        <v>617</v>
      </c>
      <c r="N15" s="179" t="s">
        <v>654</v>
      </c>
      <c r="O15" s="181"/>
      <c r="P15" s="192">
        <v>43416</v>
      </c>
      <c r="Q15" s="179" t="s">
        <v>656</v>
      </c>
      <c r="R15" s="179" t="s">
        <v>620</v>
      </c>
      <c r="S15" s="179" t="s">
        <v>629</v>
      </c>
      <c r="T15" s="179" t="s">
        <v>630</v>
      </c>
      <c r="U15" s="181"/>
      <c r="V15" s="179" t="s">
        <v>623</v>
      </c>
      <c r="W15" s="179" t="s">
        <v>629</v>
      </c>
      <c r="X15" s="183">
        <v>0</v>
      </c>
      <c r="Y15" s="184">
        <v>0</v>
      </c>
      <c r="Z15" s="184">
        <v>0</v>
      </c>
      <c r="AA15" s="184">
        <v>0</v>
      </c>
      <c r="AB15" s="179" t="s">
        <v>625</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626</v>
      </c>
      <c r="AS15" s="179" t="s">
        <v>626</v>
      </c>
      <c r="AT15" s="179" t="s">
        <v>626</v>
      </c>
      <c r="AU15" s="179" t="s">
        <v>626</v>
      </c>
      <c r="AV15" s="181"/>
      <c r="AW15" s="179" t="s">
        <v>655</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472</v>
      </c>
      <c r="B1" s="13"/>
      <c r="C1" s="13"/>
      <c r="D1" s="13"/>
      <c r="E1" s="13"/>
      <c r="J1" s="10"/>
    </row>
    <row r="2" spans="1:11" s="2" customFormat="1" ht="13.5" customHeight="1">
      <c r="A2" s="37" t="s">
        <v>282</v>
      </c>
      <c r="B2" s="13"/>
      <c r="C2" s="13"/>
      <c r="D2" s="37"/>
      <c r="E2" s="37"/>
      <c r="J2" s="3"/>
    </row>
    <row r="3" spans="1:11" s="2" customFormat="1" ht="13.5" customHeight="1">
      <c r="A3" s="13" t="s">
        <v>657</v>
      </c>
      <c r="B3" s="13"/>
      <c r="C3" s="13"/>
      <c r="D3" s="13"/>
      <c r="E3" s="13"/>
      <c r="J3" s="3"/>
    </row>
    <row r="4" spans="1:11" s="2" customFormat="1" ht="13.5" customHeight="1">
      <c r="J4" s="3"/>
    </row>
    <row r="5" spans="1:11" s="4" customFormat="1" ht="13.5" customHeight="1">
      <c r="A5" s="4" t="s">
        <v>301</v>
      </c>
      <c r="C5" s="6">
        <v>42735</v>
      </c>
      <c r="D5" s="2"/>
      <c r="E5" s="2"/>
      <c r="F5" s="2"/>
      <c r="G5" s="2"/>
      <c r="H5" s="2"/>
      <c r="I5" s="2"/>
      <c r="J5" s="3"/>
      <c r="K5" s="2"/>
    </row>
    <row r="6" spans="1:11" s="4" customFormat="1" ht="36.950000000000003" customHeight="1">
      <c r="A6" s="549" t="s">
        <v>302</v>
      </c>
      <c r="B6" s="549"/>
      <c r="C6" s="549"/>
      <c r="D6" s="549"/>
      <c r="E6" s="549"/>
      <c r="F6" s="549"/>
      <c r="G6" s="549"/>
      <c r="H6" s="549"/>
      <c r="I6" s="549"/>
      <c r="J6" s="549"/>
      <c r="K6" s="549"/>
    </row>
    <row r="7" spans="1:11" s="2" customFormat="1" ht="11.25" customHeight="1">
      <c r="A7" s="12"/>
    </row>
    <row r="8" spans="1:11" s="26" customFormat="1" ht="39.4">
      <c r="A8" s="24" t="s">
        <v>658</v>
      </c>
      <c r="B8" s="24" t="s">
        <v>207</v>
      </c>
      <c r="C8" s="24" t="s">
        <v>208</v>
      </c>
      <c r="D8" s="24" t="s">
        <v>209</v>
      </c>
      <c r="E8" s="24" t="s">
        <v>210</v>
      </c>
      <c r="F8" s="24" t="s">
        <v>212</v>
      </c>
      <c r="G8" s="24"/>
      <c r="H8" s="25" t="s">
        <v>303</v>
      </c>
      <c r="J8" s="26" t="s">
        <v>304</v>
      </c>
      <c r="K8" s="26" t="s">
        <v>305</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659</v>
      </c>
      <c r="B1" s="100"/>
      <c r="C1" s="100"/>
      <c r="D1" s="100"/>
      <c r="E1" s="100"/>
      <c r="J1" s="3"/>
      <c r="K1" s="7"/>
      <c r="M1" s="77" t="s">
        <v>333</v>
      </c>
    </row>
    <row r="2" spans="1:13" s="2" customFormat="1" ht="13.15">
      <c r="A2" s="101" t="s">
        <v>290</v>
      </c>
      <c r="B2" s="103"/>
      <c r="C2" s="103"/>
      <c r="D2" s="103"/>
      <c r="E2" s="103"/>
      <c r="J2" s="3"/>
      <c r="K2" s="7"/>
      <c r="M2" s="77" t="s">
        <v>335</v>
      </c>
    </row>
    <row r="3" spans="1:13" s="2" customFormat="1" ht="13.5" customHeight="1">
      <c r="A3" s="100" t="s">
        <v>657</v>
      </c>
      <c r="B3" s="100"/>
      <c r="C3" s="100"/>
      <c r="D3" s="100"/>
      <c r="E3" s="100"/>
      <c r="J3" s="3"/>
      <c r="K3" s="7"/>
      <c r="M3" s="77" t="s">
        <v>336</v>
      </c>
    </row>
    <row r="4" spans="1:13" s="2" customFormat="1" ht="13.5" customHeight="1">
      <c r="J4" s="3"/>
      <c r="K4" s="7"/>
      <c r="M4" s="77"/>
    </row>
    <row r="5" spans="1:13" s="2" customFormat="1" ht="13.5" customHeight="1">
      <c r="A5" s="4" t="s">
        <v>301</v>
      </c>
      <c r="B5" s="4"/>
      <c r="C5" s="6">
        <v>42809</v>
      </c>
      <c r="J5" s="3"/>
      <c r="K5" s="7"/>
      <c r="M5" s="77"/>
    </row>
    <row r="6" spans="1:13" s="2" customFormat="1" ht="36.950000000000003" customHeight="1">
      <c r="A6" s="549" t="s">
        <v>302</v>
      </c>
      <c r="B6" s="549"/>
      <c r="C6" s="549"/>
      <c r="D6" s="549"/>
      <c r="E6" s="549"/>
      <c r="F6" s="549"/>
      <c r="G6" s="549"/>
      <c r="H6" s="549"/>
      <c r="I6" s="549"/>
      <c r="J6" s="549"/>
      <c r="K6" s="549"/>
      <c r="M6" s="77"/>
    </row>
    <row r="7" spans="1:13" s="2" customFormat="1" ht="30" customHeight="1">
      <c r="J7" s="3"/>
      <c r="K7" s="7"/>
      <c r="M7" s="77"/>
    </row>
    <row r="8" spans="1:13" ht="39.4">
      <c r="A8" s="55" t="s">
        <v>207</v>
      </c>
      <c r="B8" s="55" t="s">
        <v>208</v>
      </c>
      <c r="C8" s="55" t="s">
        <v>209</v>
      </c>
      <c r="D8" s="55" t="s">
        <v>210</v>
      </c>
      <c r="E8" s="55" t="s">
        <v>212</v>
      </c>
      <c r="F8" s="55"/>
      <c r="G8" s="55" t="s">
        <v>303</v>
      </c>
      <c r="H8" s="55"/>
      <c r="I8" s="55" t="s">
        <v>304</v>
      </c>
      <c r="J8" s="56" t="s">
        <v>53</v>
      </c>
      <c r="K8" s="55" t="s">
        <v>305</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54" t="s">
        <v>660</v>
      </c>
      <c r="B1" s="554"/>
      <c r="C1" s="554"/>
      <c r="D1" s="554"/>
      <c r="E1" s="554"/>
      <c r="F1" s="554"/>
      <c r="G1" s="554"/>
      <c r="H1" s="554"/>
      <c r="I1" s="554"/>
      <c r="J1" s="554"/>
      <c r="K1" s="554"/>
      <c r="L1" s="554"/>
      <c r="M1" s="554"/>
      <c r="N1" s="554"/>
      <c r="O1" s="554"/>
      <c r="P1" s="554"/>
      <c r="Q1" s="554"/>
      <c r="R1" s="554"/>
      <c r="S1" s="554"/>
      <c r="T1" s="554"/>
    </row>
    <row r="2" spans="1:30" s="18" customFormat="1" ht="49.5" customHeight="1">
      <c r="A2" s="44"/>
      <c r="B2" s="44"/>
      <c r="C2" s="44"/>
      <c r="D2" s="44"/>
      <c r="E2" s="44">
        <f>172.58/4</f>
        <v>43.145000000000003</v>
      </c>
      <c r="F2" s="44"/>
      <c r="G2" s="108">
        <v>43.145000000000003</v>
      </c>
      <c r="H2" s="4"/>
      <c r="I2" s="136" t="s">
        <v>661</v>
      </c>
      <c r="J2" s="10">
        <v>43045</v>
      </c>
      <c r="K2" s="8" t="s">
        <v>662</v>
      </c>
      <c r="L2" s="41"/>
      <c r="M2" s="81"/>
      <c r="N2" s="74"/>
      <c r="O2" s="135" t="s">
        <v>347</v>
      </c>
      <c r="P2" s="41"/>
      <c r="Q2" s="4" t="s">
        <v>663</v>
      </c>
      <c r="R2" s="16" t="s">
        <v>664</v>
      </c>
      <c r="S2" s="41"/>
      <c r="T2" s="41"/>
      <c r="U2" s="152" t="s">
        <v>665</v>
      </c>
      <c r="V2" s="41"/>
      <c r="W2" s="41"/>
      <c r="X2" s="41"/>
      <c r="Y2" s="41"/>
      <c r="Z2" s="41"/>
      <c r="AA2" s="41"/>
      <c r="AB2" s="41"/>
      <c r="AC2" s="41"/>
      <c r="AD2" s="41"/>
    </row>
    <row r="3" spans="1:30" ht="14.25">
      <c r="A3" s="151"/>
    </row>
    <row r="4" spans="1:30" ht="35.25" customHeight="1">
      <c r="A4" s="554" t="s">
        <v>666</v>
      </c>
      <c r="B4" s="554"/>
      <c r="C4" s="554"/>
      <c r="D4" s="554"/>
      <c r="E4" s="554"/>
      <c r="F4" s="554"/>
      <c r="G4" s="554"/>
      <c r="H4" s="554"/>
      <c r="I4" s="554"/>
      <c r="J4" s="554"/>
      <c r="K4" s="554"/>
      <c r="L4" s="554"/>
      <c r="M4" s="554"/>
      <c r="N4" s="554"/>
      <c r="O4" s="554"/>
      <c r="P4" s="554"/>
      <c r="Q4" s="554"/>
      <c r="R4" s="554"/>
      <c r="S4" s="554"/>
      <c r="T4" s="554"/>
    </row>
    <row r="5" spans="1:30" ht="35.25" customHeight="1">
      <c r="A5" s="554" t="s">
        <v>667</v>
      </c>
      <c r="B5" s="554"/>
      <c r="C5" s="554"/>
      <c r="D5" s="554"/>
      <c r="E5" s="554"/>
      <c r="F5" s="554"/>
      <c r="G5" s="554"/>
      <c r="H5" s="554"/>
      <c r="I5" s="554"/>
      <c r="J5" s="554"/>
      <c r="K5" s="554"/>
      <c r="L5" s="554"/>
      <c r="M5" s="554"/>
      <c r="N5" s="554"/>
      <c r="O5" s="554"/>
      <c r="P5" s="554"/>
      <c r="Q5" s="554"/>
      <c r="R5" s="554"/>
      <c r="S5" s="554"/>
      <c r="T5" s="554"/>
    </row>
    <row r="6" spans="1:30" s="41" customFormat="1" ht="39">
      <c r="A6" s="44"/>
      <c r="B6" s="44"/>
      <c r="C6" s="44"/>
      <c r="D6" s="44"/>
      <c r="E6" s="44">
        <v>0.97</v>
      </c>
      <c r="F6" s="44"/>
      <c r="G6" s="154">
        <f t="shared" ref="G6:G8" si="0">SUM(A6:E6)</f>
        <v>0.97</v>
      </c>
      <c r="H6" s="4"/>
      <c r="I6" s="75" t="s">
        <v>384</v>
      </c>
      <c r="J6" s="10">
        <v>43075</v>
      </c>
      <c r="K6" s="8" t="s">
        <v>668</v>
      </c>
      <c r="L6" s="132" t="s">
        <v>383</v>
      </c>
      <c r="N6" s="153" t="s">
        <v>669</v>
      </c>
      <c r="U6" s="152" t="s">
        <v>665</v>
      </c>
    </row>
    <row r="7" spans="1:30" s="41" customFormat="1" ht="51.75">
      <c r="A7" s="44"/>
      <c r="B7" s="44"/>
      <c r="C7" s="44"/>
      <c r="D7" s="44"/>
      <c r="E7" s="44">
        <v>6.46</v>
      </c>
      <c r="F7" s="44"/>
      <c r="G7" s="154">
        <f t="shared" si="0"/>
        <v>6.46</v>
      </c>
      <c r="H7" s="4"/>
      <c r="I7" s="75" t="s">
        <v>384</v>
      </c>
      <c r="J7" s="10">
        <v>43075</v>
      </c>
      <c r="K7" s="8" t="s">
        <v>670</v>
      </c>
      <c r="L7" s="132" t="s">
        <v>383</v>
      </c>
      <c r="N7" s="133" t="s">
        <v>671</v>
      </c>
      <c r="O7" s="44">
        <f>(41.43+3.78)</f>
        <v>45.21</v>
      </c>
      <c r="P7" s="134">
        <v>8</v>
      </c>
      <c r="Q7" s="4">
        <f t="shared" ref="Q7" si="1">O7/P7</f>
        <v>5.6512500000000001</v>
      </c>
      <c r="R7" s="4"/>
      <c r="U7" s="152" t="s">
        <v>665</v>
      </c>
    </row>
    <row r="8" spans="1:30" s="41" customFormat="1" ht="51.75">
      <c r="A8" s="44"/>
      <c r="B8" s="44"/>
      <c r="C8" s="44"/>
      <c r="D8" s="44"/>
      <c r="E8" s="44">
        <v>20.239999999999998</v>
      </c>
      <c r="F8" s="44"/>
      <c r="G8" s="154">
        <f t="shared" si="0"/>
        <v>20.239999999999998</v>
      </c>
      <c r="H8" s="4"/>
      <c r="I8" s="75" t="s">
        <v>672</v>
      </c>
      <c r="J8" s="10">
        <v>43073</v>
      </c>
      <c r="K8" s="8" t="s">
        <v>673</v>
      </c>
      <c r="L8" s="135" t="s">
        <v>347</v>
      </c>
      <c r="N8" s="153" t="s">
        <v>674</v>
      </c>
      <c r="O8" s="4"/>
      <c r="P8" s="134"/>
      <c r="Q8" s="4"/>
      <c r="R8" s="4"/>
      <c r="S8" s="4"/>
      <c r="T8" s="4"/>
      <c r="U8" s="152" t="s">
        <v>665</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672</v>
      </c>
      <c r="J11" s="10">
        <v>43074</v>
      </c>
      <c r="K11" s="8" t="s">
        <v>675</v>
      </c>
      <c r="L11" s="135" t="s">
        <v>347</v>
      </c>
      <c r="N11" s="133" t="s">
        <v>676</v>
      </c>
      <c r="U11" s="152" t="s">
        <v>677</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303</v>
      </c>
      <c r="H1" s="55"/>
      <c r="I1" s="55" t="s">
        <v>304</v>
      </c>
      <c r="J1" s="56" t="s">
        <v>53</v>
      </c>
      <c r="K1" s="55" t="s">
        <v>305</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438</v>
      </c>
      <c r="B1" s="112"/>
      <c r="C1" s="112"/>
      <c r="D1" s="112"/>
    </row>
    <row r="2" spans="1:43" ht="13.15">
      <c r="A2" s="111" t="s">
        <v>439</v>
      </c>
      <c r="B2" s="112"/>
      <c r="C2" s="112"/>
      <c r="D2" s="112"/>
      <c r="F2" s="118" t="s">
        <v>678</v>
      </c>
      <c r="G2" s="118"/>
      <c r="H2" s="118"/>
    </row>
    <row r="3" spans="1:43">
      <c r="A3" s="112"/>
      <c r="B3" s="112"/>
      <c r="C3" s="112"/>
      <c r="D3" s="112"/>
    </row>
    <row r="4" spans="1:43" ht="13.15">
      <c r="A4" s="109" t="s">
        <v>679</v>
      </c>
    </row>
    <row r="6" spans="1:43" s="4" customFormat="1" ht="39.4">
      <c r="A6" s="7" t="s">
        <v>207</v>
      </c>
      <c r="B6" s="7" t="s">
        <v>208</v>
      </c>
      <c r="C6" s="7" t="s">
        <v>209</v>
      </c>
      <c r="D6" s="7" t="s">
        <v>210</v>
      </c>
      <c r="E6" s="7" t="s">
        <v>212</v>
      </c>
      <c r="F6" s="7"/>
      <c r="G6" s="7" t="s">
        <v>303</v>
      </c>
      <c r="H6" s="7"/>
      <c r="I6" s="7" t="s">
        <v>304</v>
      </c>
      <c r="J6" s="9" t="s">
        <v>53</v>
      </c>
      <c r="K6" s="7" t="s">
        <v>305</v>
      </c>
      <c r="L6"/>
      <c r="M6"/>
      <c r="N6"/>
      <c r="O6"/>
      <c r="P6"/>
      <c r="Q6"/>
      <c r="R6"/>
      <c r="S6"/>
      <c r="T6"/>
      <c r="U6"/>
      <c r="V6"/>
      <c r="W6"/>
      <c r="X6"/>
      <c r="Y6"/>
      <c r="Z6"/>
      <c r="AA6"/>
      <c r="AB6"/>
      <c r="AC6"/>
      <c r="AD6"/>
      <c r="AE6"/>
      <c r="AF6"/>
      <c r="AG6"/>
      <c r="AH6"/>
      <c r="AI6"/>
      <c r="AJ6"/>
      <c r="AK6"/>
      <c r="AL6"/>
      <c r="AM6"/>
      <c r="AN6"/>
      <c r="AO6"/>
      <c r="AP6"/>
      <c r="AQ6"/>
    </row>
    <row r="18" spans="18:21">
      <c r="R18" s="119" t="s">
        <v>680</v>
      </c>
      <c r="S18" s="119" t="s">
        <v>680</v>
      </c>
      <c r="T18" s="119" t="s">
        <v>680</v>
      </c>
    </row>
    <row r="19" spans="18:21">
      <c r="R19">
        <v>202.48</v>
      </c>
      <c r="S19">
        <v>20</v>
      </c>
      <c r="T19">
        <f>SUM(R19:S19)</f>
        <v>222.48</v>
      </c>
      <c r="U19" t="s">
        <v>681</v>
      </c>
    </row>
    <row r="20" spans="18:21">
      <c r="R20">
        <v>143.77000000000001</v>
      </c>
      <c r="S20">
        <v>20</v>
      </c>
      <c r="T20">
        <f>SUM(R20:S20)</f>
        <v>163.77000000000001</v>
      </c>
      <c r="U20" t="s">
        <v>438</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682</v>
      </c>
      <c r="B1" s="112"/>
      <c r="C1" s="112"/>
      <c r="D1" s="112"/>
    </row>
    <row r="2" spans="1:43" ht="13.15">
      <c r="A2" s="111" t="s">
        <v>683</v>
      </c>
      <c r="B2" s="112"/>
      <c r="C2" s="112"/>
      <c r="D2" s="112"/>
      <c r="F2" s="118" t="s">
        <v>678</v>
      </c>
      <c r="G2" s="118"/>
      <c r="H2" s="118"/>
    </row>
    <row r="3" spans="1:43">
      <c r="A3" s="112"/>
      <c r="B3" s="112"/>
      <c r="C3" s="112"/>
      <c r="D3" s="112"/>
    </row>
    <row r="4" spans="1:43" s="64" customFormat="1" ht="13.15">
      <c r="A4" s="12" t="s">
        <v>679</v>
      </c>
    </row>
    <row r="5" spans="1:43" s="64" customFormat="1"/>
    <row r="6" spans="1:43" s="4" customFormat="1" ht="39.4">
      <c r="A6" s="7" t="s">
        <v>207</v>
      </c>
      <c r="B6" s="7" t="s">
        <v>208</v>
      </c>
      <c r="C6" s="7" t="s">
        <v>209</v>
      </c>
      <c r="D6" s="7" t="s">
        <v>210</v>
      </c>
      <c r="E6" s="7" t="s">
        <v>212</v>
      </c>
      <c r="F6" s="7"/>
      <c r="G6" s="7" t="s">
        <v>303</v>
      </c>
      <c r="H6" s="7"/>
      <c r="I6" s="7" t="s">
        <v>304</v>
      </c>
      <c r="J6" s="9" t="s">
        <v>53</v>
      </c>
      <c r="K6" s="7" t="s">
        <v>305</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684</v>
      </c>
    </row>
    <row r="56" spans="1:9" ht="13.15">
      <c r="A56" s="121" t="s">
        <v>685</v>
      </c>
      <c r="B56" s="122">
        <v>2160.37</v>
      </c>
      <c r="C56" s="123">
        <v>3100961586</v>
      </c>
      <c r="D56" s="124">
        <v>43061</v>
      </c>
      <c r="E56" s="125" t="s">
        <v>686</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497</v>
      </c>
      <c r="B1" s="86"/>
      <c r="C1" s="86"/>
      <c r="D1" s="86"/>
      <c r="E1" s="2"/>
      <c r="F1" s="2"/>
      <c r="G1" s="2"/>
      <c r="H1" s="2"/>
      <c r="I1" s="2"/>
      <c r="J1" s="3"/>
      <c r="K1" s="7"/>
    </row>
    <row r="2" spans="1:13" s="2" customFormat="1" ht="14.25">
      <c r="A2" s="86" t="s">
        <v>498</v>
      </c>
      <c r="B2" s="86"/>
      <c r="C2" s="86"/>
      <c r="D2" s="86"/>
      <c r="E2" s="4"/>
      <c r="F2" s="4"/>
      <c r="G2" s="4"/>
      <c r="H2" s="4"/>
      <c r="I2" s="4"/>
      <c r="J2" s="10"/>
      <c r="K2" s="8"/>
    </row>
    <row r="3" spans="1:13" s="4" customFormat="1" ht="14.25">
      <c r="A3" s="86" t="s">
        <v>687</v>
      </c>
      <c r="B3" s="86"/>
      <c r="C3" s="86"/>
      <c r="D3" s="86"/>
      <c r="E3" s="2"/>
      <c r="F3" s="2"/>
      <c r="G3" s="2"/>
      <c r="H3" s="2"/>
      <c r="I3" s="2"/>
      <c r="J3" s="3"/>
      <c r="K3" s="7"/>
    </row>
    <row r="4" spans="1:13" s="26" customFormat="1" ht="39.4">
      <c r="A4" s="66" t="s">
        <v>207</v>
      </c>
      <c r="B4" s="66" t="s">
        <v>208</v>
      </c>
      <c r="C4" s="66" t="s">
        <v>209</v>
      </c>
      <c r="D4" s="66" t="s">
        <v>210</v>
      </c>
      <c r="E4" s="66" t="s">
        <v>212</v>
      </c>
      <c r="F4" s="66"/>
      <c r="G4" s="66" t="s">
        <v>303</v>
      </c>
      <c r="H4" s="67"/>
      <c r="I4" s="66" t="s">
        <v>304</v>
      </c>
      <c r="J4" s="68" t="s">
        <v>53</v>
      </c>
      <c r="K4" s="67" t="s">
        <v>305</v>
      </c>
    </row>
    <row r="5" spans="1:13" s="16" customFormat="1" ht="26.25" customHeight="1">
      <c r="A5" s="44"/>
      <c r="B5" s="44"/>
      <c r="C5" s="2"/>
      <c r="D5" s="44"/>
      <c r="E5" s="44">
        <v>4.2</v>
      </c>
      <c r="F5" s="44"/>
      <c r="G5" s="4">
        <f>SUM(A5:E5)</f>
        <v>4.2</v>
      </c>
      <c r="H5" s="4"/>
      <c r="I5" s="4" t="s">
        <v>688</v>
      </c>
      <c r="J5" s="10">
        <v>42614</v>
      </c>
      <c r="K5" s="8" t="s">
        <v>689</v>
      </c>
    </row>
    <row r="6" spans="1:13" s="16" customFormat="1" ht="26.25" customHeight="1">
      <c r="A6" s="44"/>
      <c r="B6" s="44"/>
      <c r="C6" s="2"/>
      <c r="D6" s="44"/>
      <c r="E6" s="44">
        <f>905.06/18</f>
        <v>50.281111111111109</v>
      </c>
      <c r="F6" s="44"/>
      <c r="G6" s="4">
        <f>SUM(A6:E6)</f>
        <v>50.281111111111109</v>
      </c>
      <c r="H6" s="4"/>
      <c r="I6" s="4" t="s">
        <v>690</v>
      </c>
      <c r="J6" s="10">
        <v>42688</v>
      </c>
      <c r="K6" s="8" t="s">
        <v>691</v>
      </c>
    </row>
    <row r="7" spans="1:13" s="16" customFormat="1" ht="30.75" customHeight="1">
      <c r="A7" s="44"/>
      <c r="B7" s="44"/>
      <c r="C7" s="2"/>
      <c r="D7" s="44"/>
      <c r="E7" s="44">
        <f>(136.58+184.3+27.45)/8</f>
        <v>43.541249999999998</v>
      </c>
      <c r="F7" s="44"/>
      <c r="G7" s="4">
        <f>SUM(A7:E7)</f>
        <v>43.541249999999998</v>
      </c>
      <c r="H7" s="4"/>
      <c r="I7" s="4" t="s">
        <v>692</v>
      </c>
      <c r="J7" s="42" t="s">
        <v>693</v>
      </c>
      <c r="K7" s="8" t="s">
        <v>694</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370</v>
      </c>
      <c r="B12" s="86"/>
      <c r="C12" s="86"/>
      <c r="D12" s="86"/>
      <c r="E12" s="86"/>
      <c r="J12" s="10"/>
    </row>
    <row r="13" spans="1:13" s="2" customFormat="1" ht="13.5" customHeight="1">
      <c r="A13" s="87" t="s">
        <v>272</v>
      </c>
      <c r="B13" s="86"/>
      <c r="C13" s="86"/>
      <c r="D13" s="87"/>
      <c r="E13" s="87"/>
      <c r="J13" s="3"/>
    </row>
    <row r="14" spans="1:13" s="2" customFormat="1" ht="13.5" customHeight="1">
      <c r="A14" s="86" t="s">
        <v>657</v>
      </c>
      <c r="B14" s="86"/>
      <c r="C14" s="86"/>
      <c r="D14" s="86"/>
      <c r="E14" s="86"/>
      <c r="J14" s="3"/>
    </row>
    <row r="15" spans="1:13" s="26" customFormat="1" ht="39.4">
      <c r="A15" s="66" t="s">
        <v>207</v>
      </c>
      <c r="B15" s="66" t="s">
        <v>208</v>
      </c>
      <c r="C15" s="66" t="s">
        <v>209</v>
      </c>
      <c r="D15" s="66" t="s">
        <v>210</v>
      </c>
      <c r="E15" s="66" t="s">
        <v>212</v>
      </c>
      <c r="F15" s="66"/>
      <c r="G15" s="66" t="s">
        <v>303</v>
      </c>
      <c r="H15" s="67"/>
      <c r="I15" s="66" t="s">
        <v>304</v>
      </c>
      <c r="J15" s="68" t="s">
        <v>53</v>
      </c>
      <c r="K15" s="67" t="s">
        <v>305</v>
      </c>
    </row>
    <row r="16" spans="1:13" s="16" customFormat="1" ht="26.25" customHeight="1">
      <c r="A16" s="44"/>
      <c r="B16" s="44"/>
      <c r="C16" s="2"/>
      <c r="D16" s="44"/>
      <c r="E16" s="44">
        <v>4.34</v>
      </c>
      <c r="F16" s="44"/>
      <c r="G16" s="4">
        <f>SUM(A16:E16)</f>
        <v>4.34</v>
      </c>
      <c r="H16" s="4"/>
      <c r="I16" s="4" t="s">
        <v>688</v>
      </c>
      <c r="J16" s="10">
        <v>42598</v>
      </c>
      <c r="K16" s="8" t="s">
        <v>689</v>
      </c>
    </row>
    <row r="17" spans="1:13" s="16" customFormat="1" ht="27" customHeight="1">
      <c r="A17" s="44"/>
      <c r="B17" s="44"/>
      <c r="C17" s="2"/>
      <c r="D17" s="44"/>
      <c r="E17" s="44">
        <f>905.06/18</f>
        <v>50.281111111111109</v>
      </c>
      <c r="F17" s="44"/>
      <c r="G17" s="4">
        <f>SUM(A17:E17)</f>
        <v>50.281111111111109</v>
      </c>
      <c r="H17" s="4"/>
      <c r="I17" s="4" t="s">
        <v>690</v>
      </c>
      <c r="J17" s="10">
        <v>42688</v>
      </c>
      <c r="K17" s="8" t="s">
        <v>691</v>
      </c>
    </row>
    <row r="18" spans="1:13" s="16" customFormat="1" ht="30.75" customHeight="1">
      <c r="A18" s="44"/>
      <c r="B18" s="44"/>
      <c r="C18" s="2"/>
      <c r="D18" s="44"/>
      <c r="E18" s="44">
        <f>(136.58+184.3+27.45)/8</f>
        <v>43.541249999999998</v>
      </c>
      <c r="F18" s="44"/>
      <c r="G18" s="4">
        <f>SUM(A18:E18)</f>
        <v>43.541249999999998</v>
      </c>
      <c r="H18" s="4"/>
      <c r="I18" s="4" t="s">
        <v>692</v>
      </c>
      <c r="J18" s="42" t="s">
        <v>693</v>
      </c>
      <c r="K18" s="8" t="s">
        <v>694</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502</v>
      </c>
      <c r="B23" s="86"/>
      <c r="C23" s="86"/>
      <c r="D23" s="86"/>
      <c r="E23" s="86"/>
      <c r="J23" s="3"/>
      <c r="K23" s="7"/>
    </row>
    <row r="24" spans="1:13" s="2" customFormat="1" ht="29.25" customHeight="1">
      <c r="A24" s="555" t="s">
        <v>503</v>
      </c>
      <c r="B24" s="555"/>
      <c r="C24" s="555"/>
      <c r="D24" s="555"/>
      <c r="E24" s="555"/>
      <c r="J24" s="3"/>
      <c r="K24" s="7"/>
    </row>
    <row r="25" spans="1:13" s="2" customFormat="1" ht="13.5" customHeight="1">
      <c r="A25" s="86" t="s">
        <v>657</v>
      </c>
      <c r="B25" s="86"/>
      <c r="C25" s="86"/>
      <c r="D25" s="86"/>
      <c r="E25" s="86"/>
      <c r="J25" s="3"/>
      <c r="K25" s="7"/>
    </row>
    <row r="26" spans="1:13" s="26" customFormat="1" ht="39.4">
      <c r="A26" s="66" t="s">
        <v>207</v>
      </c>
      <c r="B26" s="66" t="s">
        <v>208</v>
      </c>
      <c r="C26" s="66" t="s">
        <v>209</v>
      </c>
      <c r="D26" s="66" t="s">
        <v>210</v>
      </c>
      <c r="E26" s="66" t="s">
        <v>212</v>
      </c>
      <c r="F26" s="66"/>
      <c r="G26" s="66" t="s">
        <v>303</v>
      </c>
      <c r="H26" s="67"/>
      <c r="I26" s="66" t="s">
        <v>304</v>
      </c>
      <c r="J26" s="68" t="s">
        <v>53</v>
      </c>
      <c r="K26" s="67" t="s">
        <v>305</v>
      </c>
    </row>
    <row r="27" spans="1:13" s="16" customFormat="1" ht="26.25" customHeight="1">
      <c r="A27" s="44"/>
      <c r="B27" s="44"/>
      <c r="C27" s="2"/>
      <c r="D27" s="44"/>
      <c r="E27" s="44">
        <f>905.06/18</f>
        <v>50.281111111111109</v>
      </c>
      <c r="F27" s="44"/>
      <c r="G27" s="4">
        <f>SUM(A27:E27)</f>
        <v>50.281111111111109</v>
      </c>
      <c r="H27" s="4"/>
      <c r="I27" s="4" t="s">
        <v>690</v>
      </c>
      <c r="J27" s="10">
        <v>42688</v>
      </c>
      <c r="K27" s="8" t="s">
        <v>691</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438</v>
      </c>
      <c r="B33" s="86"/>
      <c r="C33" s="86"/>
      <c r="D33" s="86"/>
      <c r="E33" s="86"/>
      <c r="J33" s="10"/>
    </row>
    <row r="34" spans="1:14" s="2" customFormat="1" ht="13.5" customHeight="1">
      <c r="A34" s="87" t="s">
        <v>439</v>
      </c>
      <c r="B34" s="86"/>
      <c r="C34" s="86"/>
      <c r="D34" s="87"/>
      <c r="E34" s="87"/>
      <c r="J34" s="3"/>
    </row>
    <row r="35" spans="1:14" s="2" customFormat="1" ht="13.5" customHeight="1">
      <c r="A35" s="86" t="s">
        <v>657</v>
      </c>
      <c r="B35" s="86"/>
      <c r="C35" s="86"/>
      <c r="D35" s="86"/>
      <c r="E35" s="86"/>
      <c r="J35" s="3"/>
    </row>
    <row r="36" spans="1:14" s="4" customFormat="1" ht="58.5" customHeight="1">
      <c r="A36" s="7" t="s">
        <v>207</v>
      </c>
      <c r="B36" s="7" t="s">
        <v>208</v>
      </c>
      <c r="C36" s="7" t="s">
        <v>209</v>
      </c>
      <c r="D36" s="7" t="s">
        <v>210</v>
      </c>
      <c r="E36" s="7" t="s">
        <v>212</v>
      </c>
      <c r="F36" s="7"/>
      <c r="G36" s="7" t="s">
        <v>303</v>
      </c>
      <c r="H36" s="7"/>
      <c r="I36" s="7" t="s">
        <v>304</v>
      </c>
      <c r="J36" s="9" t="s">
        <v>53</v>
      </c>
      <c r="K36" s="7" t="s">
        <v>305</v>
      </c>
    </row>
    <row r="37" spans="1:14" s="16" customFormat="1" ht="26.25" customHeight="1">
      <c r="A37" s="44"/>
      <c r="B37" s="44"/>
      <c r="C37" s="2"/>
      <c r="D37" s="44"/>
      <c r="E37" s="44">
        <f>905.06/18</f>
        <v>50.281111111111109</v>
      </c>
      <c r="F37" s="44"/>
      <c r="G37" s="4">
        <f>SUM(A37:E37)</f>
        <v>50.281111111111109</v>
      </c>
      <c r="H37" s="4"/>
      <c r="I37" s="4" t="s">
        <v>690</v>
      </c>
      <c r="J37" s="10">
        <v>42688</v>
      </c>
      <c r="K37" s="8" t="s">
        <v>691</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357</v>
      </c>
      <c r="B42" s="86"/>
      <c r="C42" s="86"/>
      <c r="D42" s="86"/>
      <c r="E42" s="86"/>
      <c r="J42" s="10"/>
    </row>
    <row r="43" spans="1:14" s="2" customFormat="1" ht="13.5" customHeight="1">
      <c r="A43" s="87" t="s">
        <v>358</v>
      </c>
      <c r="B43" s="86"/>
      <c r="C43" s="86"/>
      <c r="D43" s="87"/>
      <c r="E43" s="87"/>
      <c r="J43" s="3"/>
    </row>
    <row r="44" spans="1:14" s="2" customFormat="1" ht="13.5" customHeight="1">
      <c r="A44" s="86" t="s">
        <v>657</v>
      </c>
      <c r="B44" s="86"/>
      <c r="C44" s="86"/>
      <c r="D44" s="86"/>
      <c r="E44" s="86"/>
      <c r="J44" s="3"/>
    </row>
    <row r="45" spans="1:14" s="4" customFormat="1" ht="58.5" customHeight="1">
      <c r="A45" s="7" t="s">
        <v>207</v>
      </c>
      <c r="B45" s="7" t="s">
        <v>208</v>
      </c>
      <c r="C45" s="7" t="s">
        <v>209</v>
      </c>
      <c r="D45" s="7" t="s">
        <v>210</v>
      </c>
      <c r="E45" s="7" t="s">
        <v>212</v>
      </c>
      <c r="F45" s="7"/>
      <c r="G45" s="7" t="s">
        <v>303</v>
      </c>
      <c r="H45" s="7"/>
      <c r="I45" s="7" t="s">
        <v>304</v>
      </c>
      <c r="J45" s="9" t="s">
        <v>53</v>
      </c>
      <c r="K45" s="7" t="s">
        <v>305</v>
      </c>
    </row>
    <row r="46" spans="1:14" s="16" customFormat="1" ht="29.25" customHeight="1">
      <c r="A46" s="44"/>
      <c r="B46" s="44"/>
      <c r="C46" s="2"/>
      <c r="D46" s="44"/>
      <c r="E46" s="44">
        <f>(136.58+184.3+27.45)/8</f>
        <v>43.541249999999998</v>
      </c>
      <c r="F46" s="44"/>
      <c r="G46" s="4">
        <f>SUM(A46:E46)</f>
        <v>43.541249999999998</v>
      </c>
      <c r="H46" s="4"/>
      <c r="I46" s="4" t="s">
        <v>692</v>
      </c>
      <c r="J46" s="42" t="s">
        <v>693</v>
      </c>
      <c r="K46" s="8" t="s">
        <v>694</v>
      </c>
      <c r="N46" s="73"/>
    </row>
    <row r="47" spans="1:14" s="16" customFormat="1" ht="30" customHeight="1">
      <c r="A47" s="44"/>
      <c r="B47" s="44"/>
      <c r="C47" s="2"/>
      <c r="D47" s="44"/>
      <c r="E47" s="44">
        <v>4.34</v>
      </c>
      <c r="F47" s="44"/>
      <c r="G47" s="4">
        <f>SUM(A47:E47)</f>
        <v>4.34</v>
      </c>
      <c r="H47" s="4"/>
      <c r="I47" s="4" t="s">
        <v>688</v>
      </c>
      <c r="J47" s="10">
        <v>42598</v>
      </c>
      <c r="K47" s="8" t="s">
        <v>689</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45" t="s">
        <v>204</v>
      </c>
      <c r="G1" s="546"/>
      <c r="H1" s="546"/>
      <c r="I1" s="546"/>
      <c r="J1" s="546"/>
      <c r="K1" s="546"/>
      <c r="L1" s="546"/>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f>'Bellamy D'!A78</f>
        <v>0</v>
      </c>
      <c r="G8" s="46">
        <f>'Bellamy D'!B78</f>
        <v>0</v>
      </c>
      <c r="H8" s="46">
        <f>'Bellamy D'!C78</f>
        <v>0</v>
      </c>
      <c r="I8" s="46">
        <f>'Bellamy D'!D78</f>
        <v>0</v>
      </c>
      <c r="J8" s="46">
        <f>'Bellamy D'!F78</f>
        <v>0</v>
      </c>
      <c r="K8" s="46">
        <f>'Bellamy D'!G78</f>
        <v>0</v>
      </c>
      <c r="L8" s="106">
        <f t="shared" si="0"/>
        <v>0</v>
      </c>
      <c r="Q8" s="477" t="s">
        <v>230</v>
      </c>
      <c r="R8" s="474">
        <v>0</v>
      </c>
      <c r="S8" s="474">
        <f t="shared" si="1"/>
        <v>0</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f>'Bellamy D'!A29</f>
        <v>0</v>
      </c>
      <c r="E6" s="46">
        <f>'Bellamy D'!B29</f>
        <v>0</v>
      </c>
      <c r="F6" s="46">
        <f>'Bellamy D'!C29</f>
        <v>0</v>
      </c>
      <c r="G6" s="46">
        <f>'Bellamy D'!D29</f>
        <v>0</v>
      </c>
      <c r="H6" s="46">
        <f>'Bellamy D'!F29</f>
        <v>0</v>
      </c>
      <c r="I6" s="254">
        <f t="shared" si="2"/>
        <v>0</v>
      </c>
      <c r="J6" s="35"/>
      <c r="K6" s="255">
        <v>29.1</v>
      </c>
      <c r="L6" s="255">
        <f>SUM('Bellamy D'!A10:A13)</f>
        <v>0</v>
      </c>
      <c r="M6" s="255">
        <f>SUM('Bellamy D'!B10:B13)</f>
        <v>0</v>
      </c>
      <c r="N6" s="255">
        <f>SUM('Bellamy D'!C10:C13)</f>
        <v>20.85</v>
      </c>
      <c r="O6" s="255">
        <f>SUM('Bellamy D'!D10:D13)</f>
        <v>0</v>
      </c>
      <c r="P6" s="255">
        <f>SUM('Bellamy D'!F10:F13)</f>
        <v>0</v>
      </c>
      <c r="Q6" s="89">
        <f t="shared" si="0"/>
        <v>20.85</v>
      </c>
      <c r="R6" s="89">
        <f t="shared" si="1"/>
        <v>49.95</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47" t="s">
        <v>286</v>
      </c>
      <c r="E1" s="548"/>
      <c r="F1" s="548"/>
      <c r="G1" s="548"/>
      <c r="H1" s="548"/>
      <c r="I1" s="548"/>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f>'Bellamy D'!A14</f>
        <v>0</v>
      </c>
      <c r="E7" s="46">
        <f>'Bellamy D'!B14</f>
        <v>0</v>
      </c>
      <c r="F7" s="46">
        <f>'Bellamy D'!C14</f>
        <v>107.96</v>
      </c>
      <c r="G7" s="46">
        <f>'Bellamy D'!D14</f>
        <v>0</v>
      </c>
      <c r="H7" s="46">
        <f>'Bellamy D'!F14</f>
        <v>0</v>
      </c>
      <c r="I7" s="106">
        <f t="shared" si="3"/>
        <v>107.96</v>
      </c>
      <c r="K7" s="88">
        <v>29.1</v>
      </c>
      <c r="L7" s="98">
        <f>SUM('Bellamy D'!A10:A13)</f>
        <v>0</v>
      </c>
      <c r="M7" s="98">
        <f>SUM('Bellamy D'!B10:B13)</f>
        <v>0</v>
      </c>
      <c r="N7" s="98">
        <f>SUM('Bellamy D'!C10:C13)</f>
        <v>20.85</v>
      </c>
      <c r="O7" s="98">
        <f>SUM('Bellamy D'!D10:D13)</f>
        <v>0</v>
      </c>
      <c r="P7" s="98">
        <f>SUM('Bellamy D'!F10:F13)</f>
        <v>0</v>
      </c>
      <c r="Q7" s="89">
        <f t="shared" si="0"/>
        <v>20.85</v>
      </c>
      <c r="R7" s="89">
        <f t="shared" si="1"/>
        <v>49.95</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47" t="s">
        <v>293</v>
      </c>
      <c r="E1" s="548"/>
      <c r="F1" s="548"/>
      <c r="G1" s="548"/>
      <c r="H1" s="548"/>
      <c r="I1" s="548"/>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f>'Bellamy D'!A61</f>
        <v>0</v>
      </c>
      <c r="E6" s="274">
        <f>'Bellamy D'!B61</f>
        <v>0</v>
      </c>
      <c r="F6" s="274">
        <f>'Bellamy D'!C61</f>
        <v>0</v>
      </c>
      <c r="G6" s="274">
        <f>'Bellamy D'!D61</f>
        <v>0</v>
      </c>
      <c r="H6" s="274">
        <f>'Bellamy D'!F61</f>
        <v>21.31</v>
      </c>
      <c r="I6" s="254">
        <f t="shared" si="2"/>
        <v>21.31</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f t="shared" si="3"/>
        <v>21.31</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pageSetUpPr fitToPage="1"/>
  </sheetPr>
  <dimension ref="A1:IT96"/>
  <sheetViews>
    <sheetView tabSelected="1" zoomScale="85" zoomScaleNormal="85" workbookViewId="0">
      <pane ySplit="7" topLeftCell="A80" activePane="bottomLeft" state="frozen"/>
      <selection activeCell="C88" sqref="C88:C89"/>
      <selection pane="bottomLeft" activeCell="A69" sqref="A69:L69"/>
    </sheetView>
  </sheetViews>
  <sheetFormatPr defaultColWidth="22.59765625" defaultRowHeight="30" customHeight="1"/>
  <cols>
    <col min="1" max="6" width="14.1328125" style="504" customWidth="1"/>
    <col min="7" max="7" width="4" style="504" customWidth="1"/>
    <col min="8" max="8" width="14.1328125" style="530" customWidth="1"/>
    <col min="9" max="10" width="14.1328125" style="504" customWidth="1"/>
    <col min="11" max="11" width="14.1328125" style="516" customWidth="1"/>
    <col min="12" max="12" width="77.73046875" style="504" bestFit="1" customWidth="1"/>
    <col min="13" max="14" width="14.1328125" style="504" customWidth="1"/>
    <col min="15" max="15" width="20.265625" style="504" customWidth="1"/>
    <col min="16" max="16384" width="22.59765625" style="504"/>
  </cols>
  <sheetData>
    <row r="1" spans="1:12" s="493" customFormat="1" ht="13.5" hidden="1" customHeight="1">
      <c r="A1" s="492" t="s">
        <v>299</v>
      </c>
      <c r="B1" s="492"/>
      <c r="C1" s="492"/>
      <c r="D1" s="492"/>
      <c r="E1" s="492"/>
      <c r="F1" s="492"/>
      <c r="H1" s="494"/>
      <c r="K1" s="495"/>
    </row>
    <row r="2" spans="1:12" s="494" customFormat="1" ht="13.5" hidden="1" customHeight="1">
      <c r="A2" s="496" t="s">
        <v>228</v>
      </c>
      <c r="B2" s="492"/>
      <c r="C2" s="492"/>
      <c r="D2" s="496"/>
      <c r="E2" s="496"/>
      <c r="F2" s="496"/>
      <c r="K2" s="497"/>
    </row>
    <row r="3" spans="1:12" s="494" customFormat="1" ht="13.5" hidden="1" customHeight="1">
      <c r="A3" s="492" t="s">
        <v>300</v>
      </c>
      <c r="B3" s="492"/>
      <c r="C3" s="492"/>
      <c r="D3" s="492"/>
      <c r="E3" s="492"/>
      <c r="F3" s="492"/>
      <c r="K3" s="497"/>
    </row>
    <row r="4" spans="1:12" s="494" customFormat="1" ht="13.5" hidden="1" customHeight="1">
      <c r="K4" s="497"/>
    </row>
    <row r="5" spans="1:12" s="493" customFormat="1" ht="13.5" hidden="1" customHeight="1">
      <c r="A5" s="493" t="s">
        <v>301</v>
      </c>
      <c r="C5" s="498">
        <v>43190</v>
      </c>
      <c r="D5" s="494"/>
      <c r="E5" s="494"/>
      <c r="F5" s="494"/>
      <c r="G5" s="494"/>
      <c r="H5" s="494"/>
      <c r="I5" s="494"/>
      <c r="J5" s="494"/>
      <c r="K5" s="497"/>
      <c r="L5" s="494"/>
    </row>
    <row r="6" spans="1:12" s="493" customFormat="1" ht="36.950000000000003" hidden="1" customHeight="1">
      <c r="A6" s="540" t="s">
        <v>302</v>
      </c>
      <c r="B6" s="540"/>
      <c r="C6" s="540"/>
      <c r="D6" s="540"/>
      <c r="E6" s="540"/>
      <c r="F6" s="540"/>
      <c r="G6" s="540"/>
      <c r="H6" s="540"/>
      <c r="I6" s="540"/>
      <c r="J6" s="540"/>
      <c r="K6" s="540"/>
      <c r="L6" s="540"/>
    </row>
    <row r="7" spans="1:12" s="493" customFormat="1" ht="30" hidden="1" customHeight="1">
      <c r="A7" s="494"/>
      <c r="B7" s="494"/>
      <c r="C7" s="494"/>
      <c r="D7" s="494"/>
      <c r="E7" s="494"/>
      <c r="F7" s="494"/>
      <c r="G7" s="494"/>
      <c r="H7" s="494"/>
      <c r="I7" s="494"/>
      <c r="J7" s="494"/>
      <c r="K7" s="497"/>
      <c r="L7" s="494"/>
    </row>
    <row r="8" spans="1:12" ht="48" hidden="1" customHeight="1">
      <c r="A8" s="499" t="s">
        <v>207</v>
      </c>
      <c r="B8" s="499" t="s">
        <v>208</v>
      </c>
      <c r="C8" s="499" t="s">
        <v>209</v>
      </c>
      <c r="D8" s="499" t="s">
        <v>210</v>
      </c>
      <c r="E8" s="499"/>
      <c r="F8" s="499" t="s">
        <v>212</v>
      </c>
      <c r="G8" s="499"/>
      <c r="H8" s="499" t="s">
        <v>303</v>
      </c>
      <c r="I8" s="500"/>
      <c r="J8" s="501" t="s">
        <v>304</v>
      </c>
      <c r="K8" s="502" t="s">
        <v>53</v>
      </c>
      <c r="L8" s="503" t="s">
        <v>305</v>
      </c>
    </row>
    <row r="9" spans="1:12" ht="48" hidden="1" customHeight="1">
      <c r="A9" s="505"/>
      <c r="B9" s="505"/>
      <c r="C9" s="505">
        <v>87.11</v>
      </c>
      <c r="D9" s="505"/>
      <c r="E9" s="505"/>
      <c r="F9" s="505"/>
      <c r="G9" s="499"/>
      <c r="H9" s="499">
        <f>SUM(A9:F9)</f>
        <v>87.11</v>
      </c>
      <c r="I9" s="500"/>
      <c r="J9" s="506" t="s">
        <v>306</v>
      </c>
      <c r="K9" s="495">
        <v>43041</v>
      </c>
      <c r="L9" s="493" t="s">
        <v>307</v>
      </c>
    </row>
    <row r="10" spans="1:12" ht="36" hidden="1" customHeight="1">
      <c r="A10" s="505"/>
      <c r="B10" s="505"/>
      <c r="C10" s="505">
        <v>2.8</v>
      </c>
      <c r="D10" s="505"/>
      <c r="E10" s="505"/>
      <c r="F10" s="505"/>
      <c r="G10" s="499"/>
      <c r="H10" s="499">
        <f t="shared" ref="H10:H13" si="0">SUM(A10:F10)</f>
        <v>2.8</v>
      </c>
      <c r="I10" s="500"/>
      <c r="J10" s="506" t="s">
        <v>308</v>
      </c>
      <c r="K10" s="495">
        <v>43041</v>
      </c>
      <c r="L10" s="507" t="s">
        <v>309</v>
      </c>
    </row>
    <row r="11" spans="1:12" ht="36" hidden="1" customHeight="1">
      <c r="A11" s="505"/>
      <c r="B11" s="505"/>
      <c r="C11" s="505">
        <v>2.8</v>
      </c>
      <c r="D11" s="505"/>
      <c r="E11" s="505"/>
      <c r="F11" s="505"/>
      <c r="G11" s="499"/>
      <c r="H11" s="499">
        <f t="shared" ref="H11" si="1">SUM(A11:F11)</f>
        <v>2.8</v>
      </c>
      <c r="I11" s="500"/>
      <c r="J11" s="506" t="s">
        <v>308</v>
      </c>
      <c r="K11" s="495">
        <v>43042</v>
      </c>
      <c r="L11" s="507" t="s">
        <v>310</v>
      </c>
    </row>
    <row r="12" spans="1:12" ht="30" hidden="1" customHeight="1">
      <c r="A12" s="505"/>
      <c r="B12" s="505"/>
      <c r="C12" s="505">
        <v>15.25</v>
      </c>
      <c r="D12" s="505"/>
      <c r="E12" s="505"/>
      <c r="F12" s="505"/>
      <c r="G12" s="499"/>
      <c r="H12" s="499">
        <f>SUM(A12:F12)</f>
        <v>15.25</v>
      </c>
      <c r="I12" s="500"/>
      <c r="J12" s="506" t="s">
        <v>311</v>
      </c>
      <c r="K12" s="495">
        <v>42965</v>
      </c>
      <c r="L12" s="493" t="s">
        <v>312</v>
      </c>
    </row>
    <row r="13" spans="1:12" ht="30" hidden="1" customHeight="1">
      <c r="A13" s="508"/>
      <c r="B13" s="508"/>
      <c r="C13" s="508"/>
      <c r="D13" s="508"/>
      <c r="E13" s="508"/>
      <c r="F13" s="508"/>
      <c r="G13" s="508"/>
      <c r="H13" s="499">
        <f t="shared" si="0"/>
        <v>0</v>
      </c>
      <c r="I13" s="493"/>
      <c r="J13" s="493"/>
      <c r="K13" s="495"/>
      <c r="L13" s="493"/>
    </row>
    <row r="14" spans="1:12" ht="30" hidden="1" customHeight="1" thickBot="1">
      <c r="A14" s="509">
        <f>SUM(A9:A13)</f>
        <v>0</v>
      </c>
      <c r="B14" s="509">
        <f>SUM(B9:B13)</f>
        <v>0</v>
      </c>
      <c r="C14" s="509">
        <f>SUM(C9:C13)</f>
        <v>107.96</v>
      </c>
      <c r="D14" s="509">
        <f>SUM(D9:D13)</f>
        <v>0</v>
      </c>
      <c r="E14" s="509"/>
      <c r="F14" s="509">
        <f>SUM(F9:F13)</f>
        <v>0</v>
      </c>
      <c r="G14" s="509"/>
      <c r="H14" s="509">
        <f>SUM(H9:H13)</f>
        <v>107.96</v>
      </c>
      <c r="I14" s="493"/>
      <c r="J14" s="493"/>
      <c r="K14" s="495"/>
      <c r="L14" s="493"/>
    </row>
    <row r="15" spans="1:12" ht="30" hidden="1" customHeight="1">
      <c r="A15" s="510"/>
      <c r="B15" s="510"/>
      <c r="C15" s="510"/>
      <c r="D15" s="510"/>
      <c r="E15" s="510"/>
      <c r="F15" s="510"/>
      <c r="G15" s="510"/>
      <c r="H15" s="511"/>
      <c r="I15" s="493"/>
      <c r="J15" s="493"/>
      <c r="K15" s="495"/>
      <c r="L15" s="493"/>
    </row>
    <row r="16" spans="1:12" s="493" customFormat="1" ht="13.5" hidden="1" customHeight="1">
      <c r="A16" s="512" t="s">
        <v>299</v>
      </c>
      <c r="B16" s="512"/>
      <c r="C16" s="512"/>
      <c r="D16" s="512"/>
      <c r="E16" s="512"/>
      <c r="F16" s="512"/>
      <c r="H16" s="494"/>
      <c r="K16" s="495"/>
    </row>
    <row r="17" spans="1:254" s="494" customFormat="1" ht="13.5" hidden="1" customHeight="1">
      <c r="A17" s="513" t="s">
        <v>228</v>
      </c>
      <c r="B17" s="512"/>
      <c r="C17" s="512"/>
      <c r="D17" s="513"/>
      <c r="E17" s="513"/>
      <c r="F17" s="513"/>
      <c r="K17" s="497"/>
    </row>
    <row r="18" spans="1:254" s="494" customFormat="1" ht="13.5" hidden="1" customHeight="1">
      <c r="A18" s="512" t="s">
        <v>313</v>
      </c>
      <c r="B18" s="512"/>
      <c r="C18" s="512"/>
      <c r="D18" s="512"/>
      <c r="E18" s="512"/>
      <c r="F18" s="512"/>
      <c r="K18" s="497"/>
    </row>
    <row r="19" spans="1:254" s="494" customFormat="1" ht="13.5" hidden="1" customHeight="1">
      <c r="K19" s="497"/>
    </row>
    <row r="20" spans="1:254" s="493" customFormat="1" ht="13.5" hidden="1" customHeight="1">
      <c r="A20" s="493" t="s">
        <v>301</v>
      </c>
      <c r="C20" s="498">
        <f>'SUMMARY 2018.19'!B2</f>
        <v>43555</v>
      </c>
      <c r="D20" s="494"/>
      <c r="E20" s="494"/>
      <c r="F20" s="494"/>
      <c r="G20" s="494"/>
      <c r="H20" s="494"/>
      <c r="I20" s="494"/>
      <c r="J20" s="494"/>
      <c r="K20" s="497"/>
      <c r="L20" s="494"/>
    </row>
    <row r="21" spans="1:254" s="493" customFormat="1" ht="36.950000000000003" hidden="1" customHeight="1">
      <c r="A21" s="540" t="s">
        <v>302</v>
      </c>
      <c r="B21" s="540"/>
      <c r="C21" s="540"/>
      <c r="D21" s="540"/>
      <c r="E21" s="540"/>
      <c r="F21" s="540"/>
      <c r="G21" s="540"/>
      <c r="H21" s="540"/>
      <c r="I21" s="540"/>
      <c r="J21" s="540"/>
      <c r="K21" s="540"/>
      <c r="L21" s="540"/>
    </row>
    <row r="22" spans="1:254" s="493" customFormat="1" ht="30" hidden="1" customHeight="1">
      <c r="A22" s="494"/>
      <c r="B22" s="494"/>
      <c r="C22" s="494"/>
      <c r="D22" s="494"/>
      <c r="E22" s="494"/>
      <c r="F22" s="494"/>
      <c r="G22" s="494"/>
      <c r="H22" s="494"/>
      <c r="I22" s="494"/>
      <c r="J22" s="494"/>
      <c r="K22" s="497"/>
      <c r="L22" s="494"/>
    </row>
    <row r="23" spans="1:254" ht="48" hidden="1" customHeight="1">
      <c r="A23" s="499" t="s">
        <v>207</v>
      </c>
      <c r="B23" s="499" t="s">
        <v>208</v>
      </c>
      <c r="C23" s="499" t="s">
        <v>209</v>
      </c>
      <c r="D23" s="499" t="s">
        <v>210</v>
      </c>
      <c r="E23" s="499"/>
      <c r="F23" s="499" t="s">
        <v>212</v>
      </c>
      <c r="G23" s="499"/>
      <c r="H23" s="499" t="s">
        <v>303</v>
      </c>
      <c r="I23" s="500"/>
      <c r="J23" s="501" t="s">
        <v>304</v>
      </c>
      <c r="K23" s="502" t="s">
        <v>53</v>
      </c>
      <c r="L23" s="503" t="s">
        <v>305</v>
      </c>
    </row>
    <row r="24" spans="1:254" ht="17.649999999999999" hidden="1">
      <c r="A24" s="505"/>
      <c r="B24" s="505"/>
      <c r="C24" s="505"/>
      <c r="D24" s="505"/>
      <c r="E24" s="505"/>
      <c r="F24" s="505"/>
      <c r="G24" s="499"/>
      <c r="H24" s="499">
        <f>SUM(A24:F24)</f>
        <v>0</v>
      </c>
      <c r="I24" s="500"/>
      <c r="J24" s="506"/>
      <c r="K24" s="495"/>
      <c r="L24" s="493"/>
    </row>
    <row r="25" spans="1:254" ht="17.649999999999999" hidden="1">
      <c r="A25" s="505"/>
      <c r="B25" s="505"/>
      <c r="C25" s="505"/>
      <c r="D25" s="505"/>
      <c r="E25" s="505"/>
      <c r="F25" s="505"/>
      <c r="G25" s="499"/>
      <c r="H25" s="499">
        <f t="shared" ref="H25:H26" si="2">SUM(A25:F25)</f>
        <v>0</v>
      </c>
      <c r="I25" s="500"/>
      <c r="J25" s="506"/>
      <c r="K25" s="495"/>
      <c r="L25" s="507"/>
    </row>
    <row r="26" spans="1:254" ht="17.649999999999999" hidden="1">
      <c r="A26" s="505"/>
      <c r="B26" s="505"/>
      <c r="C26" s="505"/>
      <c r="D26" s="505"/>
      <c r="E26" s="505"/>
      <c r="F26" s="505"/>
      <c r="G26" s="499"/>
      <c r="H26" s="499">
        <f t="shared" si="2"/>
        <v>0</v>
      </c>
      <c r="I26" s="500"/>
      <c r="J26" s="506"/>
      <c r="K26" s="495"/>
      <c r="L26" s="507"/>
    </row>
    <row r="27" spans="1:254" ht="17.649999999999999" hidden="1">
      <c r="A27" s="505"/>
      <c r="B27" s="505"/>
      <c r="C27" s="505"/>
      <c r="D27" s="505"/>
      <c r="E27" s="505"/>
      <c r="F27" s="505"/>
      <c r="G27" s="499"/>
      <c r="H27" s="499">
        <f>SUM(A27:F27)</f>
        <v>0</v>
      </c>
      <c r="I27" s="500"/>
      <c r="J27" s="506"/>
      <c r="K27" s="495"/>
      <c r="L27" s="493"/>
    </row>
    <row r="28" spans="1:254" ht="17.649999999999999" hidden="1">
      <c r="A28" s="508"/>
      <c r="B28" s="508"/>
      <c r="C28" s="508"/>
      <c r="D28" s="508"/>
      <c r="E28" s="508"/>
      <c r="F28" s="508"/>
      <c r="G28" s="508"/>
      <c r="H28" s="499">
        <f t="shared" ref="H28" si="3">SUM(A28:F28)</f>
        <v>0</v>
      </c>
      <c r="I28" s="493"/>
      <c r="J28" s="493"/>
      <c r="K28" s="495"/>
      <c r="L28" s="493"/>
    </row>
    <row r="29" spans="1:254" ht="30" hidden="1" customHeight="1" thickBot="1">
      <c r="A29" s="509">
        <f>SUM(A24:A28)</f>
        <v>0</v>
      </c>
      <c r="B29" s="509">
        <f>SUM(B24:B28)</f>
        <v>0</v>
      </c>
      <c r="C29" s="509">
        <f>SUM(C24:C28)</f>
        <v>0</v>
      </c>
      <c r="D29" s="509">
        <f>SUM(D24:D28)</f>
        <v>0</v>
      </c>
      <c r="E29" s="509"/>
      <c r="F29" s="509">
        <f>SUM(F24:F28)</f>
        <v>0</v>
      </c>
      <c r="G29" s="509"/>
      <c r="H29" s="509">
        <f>SUM(H24:H28)</f>
        <v>0</v>
      </c>
      <c r="I29" s="493"/>
      <c r="J29" s="493"/>
      <c r="K29" s="495"/>
      <c r="L29" s="493"/>
    </row>
    <row r="30" spans="1:254" ht="30" hidden="1" customHeight="1">
      <c r="A30" s="514"/>
      <c r="B30" s="514"/>
      <c r="C30" s="514"/>
      <c r="D30" s="514"/>
      <c r="E30" s="514"/>
      <c r="F30" s="514"/>
      <c r="G30" s="514"/>
      <c r="H30" s="515"/>
    </row>
    <row r="31" spans="1:254" ht="17.649999999999999" hidden="1">
      <c r="A31" s="517" t="s">
        <v>299</v>
      </c>
      <c r="B31" s="517"/>
      <c r="C31" s="517"/>
      <c r="D31" s="517"/>
      <c r="E31" s="517"/>
      <c r="F31" s="518"/>
      <c r="G31" s="493"/>
      <c r="H31" s="494"/>
      <c r="I31" s="493"/>
      <c r="J31" s="519"/>
      <c r="K31" s="520"/>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3"/>
      <c r="AU31" s="493"/>
      <c r="AV31" s="493"/>
      <c r="AW31" s="493"/>
      <c r="AX31" s="493"/>
      <c r="AY31" s="493"/>
      <c r="AZ31" s="493"/>
      <c r="BA31" s="493"/>
      <c r="BB31" s="493"/>
      <c r="BC31" s="493"/>
      <c r="BD31" s="493"/>
      <c r="BE31" s="493"/>
      <c r="BF31" s="493"/>
      <c r="BG31" s="493"/>
      <c r="BH31" s="493"/>
      <c r="BI31" s="493"/>
      <c r="BJ31" s="493"/>
      <c r="BK31" s="493"/>
      <c r="BL31" s="493"/>
      <c r="BM31" s="493"/>
      <c r="BN31" s="493"/>
      <c r="BO31" s="493"/>
      <c r="BP31" s="493"/>
      <c r="BQ31" s="493"/>
      <c r="BR31" s="493"/>
      <c r="BS31" s="493"/>
      <c r="BT31" s="493"/>
      <c r="BU31" s="493"/>
      <c r="BV31" s="493"/>
      <c r="BW31" s="493"/>
      <c r="BX31" s="493"/>
      <c r="BY31" s="493"/>
      <c r="BZ31" s="493"/>
      <c r="CA31" s="493"/>
      <c r="CB31" s="493"/>
      <c r="CC31" s="493"/>
      <c r="CD31" s="493"/>
      <c r="CE31" s="493"/>
      <c r="CF31" s="493"/>
      <c r="CG31" s="493"/>
      <c r="CH31" s="493"/>
      <c r="CI31" s="493"/>
      <c r="CJ31" s="493"/>
      <c r="CK31" s="493"/>
      <c r="CL31" s="493"/>
      <c r="CM31" s="493"/>
      <c r="CN31" s="493"/>
      <c r="CO31" s="493"/>
      <c r="CP31" s="493"/>
      <c r="CQ31" s="493"/>
      <c r="CR31" s="493"/>
      <c r="CS31" s="493"/>
      <c r="CT31" s="493"/>
      <c r="CU31" s="493"/>
      <c r="CV31" s="493"/>
      <c r="CW31" s="493"/>
      <c r="CX31" s="493"/>
      <c r="CY31" s="493"/>
      <c r="CZ31" s="493"/>
      <c r="DA31" s="493"/>
      <c r="DB31" s="493"/>
      <c r="DC31" s="493"/>
      <c r="DD31" s="493"/>
      <c r="DE31" s="493"/>
      <c r="DF31" s="493"/>
      <c r="DG31" s="493"/>
      <c r="DH31" s="493"/>
      <c r="DI31" s="493"/>
      <c r="DJ31" s="493"/>
      <c r="DK31" s="493"/>
      <c r="DL31" s="493"/>
      <c r="DM31" s="493"/>
      <c r="DN31" s="493"/>
      <c r="DO31" s="493"/>
      <c r="DP31" s="493"/>
      <c r="DQ31" s="493"/>
      <c r="DR31" s="493"/>
      <c r="DS31" s="493"/>
      <c r="DT31" s="493"/>
      <c r="DU31" s="493"/>
      <c r="DV31" s="493"/>
      <c r="DW31" s="493"/>
      <c r="DX31" s="493"/>
      <c r="DY31" s="493"/>
      <c r="DZ31" s="493"/>
      <c r="EA31" s="493"/>
      <c r="EB31" s="493"/>
      <c r="EC31" s="493"/>
      <c r="ED31" s="493"/>
      <c r="EE31" s="493"/>
      <c r="EF31" s="493"/>
      <c r="EG31" s="493"/>
      <c r="EH31" s="493"/>
      <c r="EI31" s="493"/>
      <c r="EJ31" s="493"/>
      <c r="EK31" s="493"/>
      <c r="EL31" s="493"/>
      <c r="EM31" s="493"/>
      <c r="EN31" s="493"/>
      <c r="EO31" s="493"/>
      <c r="EP31" s="493"/>
      <c r="EQ31" s="493"/>
      <c r="ER31" s="493"/>
      <c r="ES31" s="493"/>
      <c r="ET31" s="493"/>
      <c r="EU31" s="493"/>
      <c r="EV31" s="493"/>
      <c r="EW31" s="493"/>
      <c r="EX31" s="493"/>
      <c r="EY31" s="493"/>
      <c r="EZ31" s="493"/>
      <c r="FA31" s="493"/>
      <c r="FB31" s="493"/>
      <c r="FC31" s="493"/>
      <c r="FD31" s="493"/>
      <c r="FE31" s="493"/>
      <c r="FF31" s="493"/>
      <c r="FG31" s="493"/>
      <c r="FH31" s="493"/>
      <c r="FI31" s="493"/>
      <c r="FJ31" s="493"/>
      <c r="FK31" s="493"/>
      <c r="FL31" s="493"/>
      <c r="FM31" s="493"/>
      <c r="FN31" s="493"/>
      <c r="FO31" s="493"/>
      <c r="FP31" s="493"/>
      <c r="FQ31" s="493"/>
      <c r="FR31" s="493"/>
      <c r="FS31" s="493"/>
      <c r="FT31" s="493"/>
      <c r="FU31" s="493"/>
      <c r="FV31" s="493"/>
      <c r="FW31" s="493"/>
      <c r="FX31" s="493"/>
      <c r="FY31" s="493"/>
      <c r="FZ31" s="493"/>
      <c r="GA31" s="493"/>
      <c r="GB31" s="493"/>
      <c r="GC31" s="493"/>
      <c r="GD31" s="493"/>
      <c r="GE31" s="493"/>
      <c r="GF31" s="493"/>
      <c r="GG31" s="493"/>
      <c r="GH31" s="493"/>
      <c r="GI31" s="493"/>
      <c r="GJ31" s="493"/>
      <c r="GK31" s="493"/>
      <c r="GL31" s="493"/>
      <c r="GM31" s="493"/>
      <c r="GN31" s="493"/>
      <c r="GO31" s="493"/>
      <c r="GP31" s="493"/>
      <c r="GQ31" s="493"/>
      <c r="GR31" s="493"/>
      <c r="GS31" s="493"/>
      <c r="GT31" s="493"/>
      <c r="GU31" s="493"/>
      <c r="GV31" s="493"/>
      <c r="GW31" s="493"/>
      <c r="GX31" s="493"/>
      <c r="GY31" s="493"/>
      <c r="GZ31" s="493"/>
      <c r="HA31" s="493"/>
      <c r="HB31" s="493"/>
      <c r="HC31" s="493"/>
      <c r="HD31" s="493"/>
      <c r="HE31" s="493"/>
      <c r="HF31" s="493"/>
      <c r="HG31" s="493"/>
      <c r="HH31" s="493"/>
      <c r="HI31" s="493"/>
      <c r="HJ31" s="493"/>
      <c r="HK31" s="493"/>
      <c r="HL31" s="493"/>
      <c r="HM31" s="493"/>
      <c r="HN31" s="493"/>
      <c r="HO31" s="493"/>
      <c r="HP31" s="493"/>
      <c r="HQ31" s="493"/>
      <c r="HR31" s="493"/>
      <c r="HS31" s="493"/>
      <c r="HT31" s="493"/>
      <c r="HU31" s="493"/>
      <c r="HV31" s="493"/>
      <c r="HW31" s="493"/>
      <c r="HX31" s="493"/>
      <c r="HY31" s="493"/>
      <c r="HZ31" s="493"/>
      <c r="IA31" s="493"/>
      <c r="IB31" s="493"/>
      <c r="IC31" s="493"/>
      <c r="ID31" s="493"/>
      <c r="IE31" s="493"/>
      <c r="IF31" s="493"/>
      <c r="IG31" s="493"/>
      <c r="IH31" s="493"/>
      <c r="II31" s="493"/>
      <c r="IJ31" s="493"/>
      <c r="IK31" s="493"/>
      <c r="IL31" s="493"/>
      <c r="IM31" s="493"/>
      <c r="IN31" s="493"/>
      <c r="IO31" s="493"/>
      <c r="IP31" s="493"/>
      <c r="IQ31" s="493"/>
      <c r="IR31" s="493"/>
      <c r="IS31" s="493"/>
      <c r="IT31" s="493"/>
    </row>
    <row r="32" spans="1:254" ht="17.649999999999999" hidden="1">
      <c r="A32" s="521" t="s">
        <v>228</v>
      </c>
      <c r="B32" s="517"/>
      <c r="C32" s="517"/>
      <c r="D32" s="521"/>
      <c r="E32" s="521"/>
      <c r="F32" s="518"/>
      <c r="G32" s="494"/>
      <c r="H32" s="494"/>
      <c r="I32" s="494"/>
      <c r="J32" s="522"/>
      <c r="K32" s="523"/>
      <c r="L32" s="494"/>
      <c r="M32" s="494"/>
      <c r="N32" s="494"/>
      <c r="O32" s="494"/>
      <c r="P32" s="494"/>
      <c r="Q32" s="494"/>
      <c r="R32" s="494"/>
      <c r="S32" s="494"/>
      <c r="T32" s="494"/>
      <c r="U32" s="494"/>
      <c r="V32" s="494"/>
      <c r="W32" s="494"/>
      <c r="X32" s="494"/>
      <c r="Y32" s="494"/>
      <c r="Z32" s="494"/>
      <c r="AA32" s="494"/>
      <c r="AB32" s="494"/>
      <c r="AC32" s="494"/>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494"/>
      <c r="BH32" s="494"/>
      <c r="BI32" s="494"/>
      <c r="BJ32" s="494"/>
      <c r="BK32" s="494"/>
      <c r="BL32" s="494"/>
      <c r="BM32" s="494"/>
      <c r="BN32" s="494"/>
      <c r="BO32" s="494"/>
      <c r="BP32" s="494"/>
      <c r="BQ32" s="494"/>
      <c r="BR32" s="494"/>
      <c r="BS32" s="494"/>
      <c r="BT32" s="494"/>
      <c r="BU32" s="494"/>
      <c r="BV32" s="494"/>
      <c r="BW32" s="494"/>
      <c r="BX32" s="494"/>
      <c r="BY32" s="494"/>
      <c r="BZ32" s="494"/>
      <c r="CA32" s="494"/>
      <c r="CB32" s="494"/>
      <c r="CC32" s="494"/>
      <c r="CD32" s="494"/>
      <c r="CE32" s="494"/>
      <c r="CF32" s="494"/>
      <c r="CG32" s="494"/>
      <c r="CH32" s="494"/>
      <c r="CI32" s="494"/>
      <c r="CJ32" s="494"/>
      <c r="CK32" s="494"/>
      <c r="CL32" s="494"/>
      <c r="CM32" s="494"/>
      <c r="CN32" s="494"/>
      <c r="CO32" s="494"/>
      <c r="CP32" s="494"/>
      <c r="CQ32" s="494"/>
      <c r="CR32" s="494"/>
      <c r="CS32" s="494"/>
      <c r="CT32" s="494"/>
      <c r="CU32" s="494"/>
      <c r="CV32" s="494"/>
      <c r="CW32" s="494"/>
      <c r="CX32" s="494"/>
      <c r="CY32" s="494"/>
      <c r="CZ32" s="494"/>
      <c r="DA32" s="494"/>
      <c r="DB32" s="494"/>
      <c r="DC32" s="494"/>
      <c r="DD32" s="494"/>
      <c r="DE32" s="494"/>
      <c r="DF32" s="494"/>
      <c r="DG32" s="494"/>
      <c r="DH32" s="494"/>
      <c r="DI32" s="494"/>
      <c r="DJ32" s="494"/>
      <c r="DK32" s="494"/>
      <c r="DL32" s="494"/>
      <c r="DM32" s="494"/>
      <c r="DN32" s="494"/>
      <c r="DO32" s="494"/>
      <c r="DP32" s="494"/>
      <c r="DQ32" s="494"/>
      <c r="DR32" s="494"/>
      <c r="DS32" s="494"/>
      <c r="DT32" s="494"/>
      <c r="DU32" s="494"/>
      <c r="DV32" s="494"/>
      <c r="DW32" s="494"/>
      <c r="DX32" s="494"/>
      <c r="DY32" s="494"/>
      <c r="DZ32" s="494"/>
      <c r="EA32" s="494"/>
      <c r="EB32" s="494"/>
      <c r="EC32" s="494"/>
      <c r="ED32" s="494"/>
      <c r="EE32" s="494"/>
      <c r="EF32" s="494"/>
      <c r="EG32" s="494"/>
      <c r="EH32" s="494"/>
      <c r="EI32" s="494"/>
      <c r="EJ32" s="494"/>
      <c r="EK32" s="494"/>
      <c r="EL32" s="494"/>
      <c r="EM32" s="494"/>
      <c r="EN32" s="494"/>
      <c r="EO32" s="494"/>
      <c r="EP32" s="494"/>
      <c r="EQ32" s="494"/>
      <c r="ER32" s="494"/>
      <c r="ES32" s="494"/>
      <c r="ET32" s="494"/>
      <c r="EU32" s="494"/>
      <c r="EV32" s="494"/>
      <c r="EW32" s="494"/>
      <c r="EX32" s="494"/>
      <c r="EY32" s="494"/>
      <c r="EZ32" s="494"/>
      <c r="FA32" s="494"/>
      <c r="FB32" s="494"/>
      <c r="FC32" s="494"/>
      <c r="FD32" s="494"/>
      <c r="FE32" s="494"/>
      <c r="FF32" s="494"/>
      <c r="FG32" s="494"/>
      <c r="FH32" s="494"/>
      <c r="FI32" s="494"/>
      <c r="FJ32" s="494"/>
      <c r="FK32" s="494"/>
      <c r="FL32" s="494"/>
      <c r="FM32" s="494"/>
      <c r="FN32" s="494"/>
      <c r="FO32" s="494"/>
      <c r="FP32" s="494"/>
      <c r="FQ32" s="494"/>
      <c r="FR32" s="494"/>
      <c r="FS32" s="494"/>
      <c r="FT32" s="494"/>
      <c r="FU32" s="494"/>
      <c r="FV32" s="494"/>
      <c r="FW32" s="494"/>
      <c r="FX32" s="494"/>
      <c r="FY32" s="494"/>
      <c r="FZ32" s="494"/>
      <c r="GA32" s="494"/>
      <c r="GB32" s="494"/>
      <c r="GC32" s="494"/>
      <c r="GD32" s="494"/>
      <c r="GE32" s="494"/>
      <c r="GF32" s="494"/>
      <c r="GG32" s="494"/>
      <c r="GH32" s="494"/>
      <c r="GI32" s="494"/>
      <c r="GJ32" s="494"/>
      <c r="GK32" s="494"/>
      <c r="GL32" s="494"/>
      <c r="GM32" s="494"/>
      <c r="GN32" s="494"/>
      <c r="GO32" s="494"/>
      <c r="GP32" s="494"/>
      <c r="GQ32" s="494"/>
      <c r="GR32" s="494"/>
      <c r="GS32" s="494"/>
      <c r="GT32" s="494"/>
      <c r="GU32" s="494"/>
      <c r="GV32" s="494"/>
      <c r="GW32" s="494"/>
      <c r="GX32" s="494"/>
      <c r="GY32" s="494"/>
      <c r="GZ32" s="494"/>
      <c r="HA32" s="494"/>
      <c r="HB32" s="494"/>
      <c r="HC32" s="494"/>
      <c r="HD32" s="494"/>
      <c r="HE32" s="494"/>
      <c r="HF32" s="494"/>
      <c r="HG32" s="494"/>
      <c r="HH32" s="494"/>
      <c r="HI32" s="494"/>
      <c r="HJ32" s="494"/>
      <c r="HK32" s="494"/>
      <c r="HL32" s="494"/>
      <c r="HM32" s="494"/>
      <c r="HN32" s="494"/>
      <c r="HO32" s="494"/>
      <c r="HP32" s="494"/>
      <c r="HQ32" s="494"/>
      <c r="HR32" s="494"/>
      <c r="HS32" s="494"/>
      <c r="HT32" s="494"/>
      <c r="HU32" s="494"/>
      <c r="HV32" s="494"/>
      <c r="HW32" s="494"/>
      <c r="HX32" s="494"/>
      <c r="HY32" s="494"/>
      <c r="HZ32" s="494"/>
      <c r="IA32" s="494"/>
      <c r="IB32" s="494"/>
      <c r="IC32" s="494"/>
      <c r="ID32" s="494"/>
      <c r="IE32" s="494"/>
      <c r="IF32" s="494"/>
      <c r="IG32" s="494"/>
      <c r="IH32" s="494"/>
      <c r="II32" s="494"/>
      <c r="IJ32" s="494"/>
      <c r="IK32" s="494"/>
      <c r="IL32" s="494"/>
      <c r="IM32" s="494"/>
      <c r="IN32" s="494"/>
      <c r="IO32" s="494"/>
      <c r="IP32" s="494"/>
      <c r="IQ32" s="494"/>
      <c r="IR32" s="494"/>
      <c r="IS32" s="494"/>
      <c r="IT32" s="494"/>
    </row>
    <row r="33" spans="1:254" ht="17.649999999999999" hidden="1">
      <c r="A33" s="517" t="s">
        <v>314</v>
      </c>
      <c r="B33" s="517"/>
      <c r="C33" s="517"/>
      <c r="D33" s="517"/>
      <c r="E33" s="517"/>
      <c r="F33" s="518"/>
      <c r="G33" s="494"/>
      <c r="H33" s="494"/>
      <c r="I33" s="494"/>
      <c r="J33" s="522"/>
      <c r="K33" s="523"/>
      <c r="L33" s="494"/>
      <c r="M33" s="494"/>
      <c r="N33" s="494"/>
      <c r="O33" s="494"/>
      <c r="P33" s="494"/>
      <c r="Q33" s="494"/>
      <c r="R33" s="494"/>
      <c r="S33" s="494"/>
      <c r="T33" s="494"/>
      <c r="U33" s="494"/>
      <c r="V33" s="494"/>
      <c r="W33" s="494"/>
      <c r="X33" s="494"/>
      <c r="Y33" s="494"/>
      <c r="Z33" s="494"/>
      <c r="AA33" s="494"/>
      <c r="AB33" s="494"/>
      <c r="AC33" s="494"/>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494"/>
      <c r="BH33" s="494"/>
      <c r="BI33" s="494"/>
      <c r="BJ33" s="494"/>
      <c r="BK33" s="494"/>
      <c r="BL33" s="494"/>
      <c r="BM33" s="494"/>
      <c r="BN33" s="494"/>
      <c r="BO33" s="494"/>
      <c r="BP33" s="494"/>
      <c r="BQ33" s="494"/>
      <c r="BR33" s="494"/>
      <c r="BS33" s="494"/>
      <c r="BT33" s="494"/>
      <c r="BU33" s="494"/>
      <c r="BV33" s="494"/>
      <c r="BW33" s="494"/>
      <c r="BX33" s="494"/>
      <c r="BY33" s="494"/>
      <c r="BZ33" s="494"/>
      <c r="CA33" s="494"/>
      <c r="CB33" s="494"/>
      <c r="CC33" s="494"/>
      <c r="CD33" s="494"/>
      <c r="CE33" s="494"/>
      <c r="CF33" s="494"/>
      <c r="CG33" s="494"/>
      <c r="CH33" s="494"/>
      <c r="CI33" s="494"/>
      <c r="CJ33" s="494"/>
      <c r="CK33" s="494"/>
      <c r="CL33" s="494"/>
      <c r="CM33" s="494"/>
      <c r="CN33" s="494"/>
      <c r="CO33" s="494"/>
      <c r="CP33" s="494"/>
      <c r="CQ33" s="494"/>
      <c r="CR33" s="494"/>
      <c r="CS33" s="494"/>
      <c r="CT33" s="494"/>
      <c r="CU33" s="494"/>
      <c r="CV33" s="494"/>
      <c r="CW33" s="494"/>
      <c r="CX33" s="494"/>
      <c r="CY33" s="494"/>
      <c r="CZ33" s="494"/>
      <c r="DA33" s="494"/>
      <c r="DB33" s="494"/>
      <c r="DC33" s="494"/>
      <c r="DD33" s="494"/>
      <c r="DE33" s="494"/>
      <c r="DF33" s="494"/>
      <c r="DG33" s="494"/>
      <c r="DH33" s="494"/>
      <c r="DI33" s="494"/>
      <c r="DJ33" s="494"/>
      <c r="DK33" s="494"/>
      <c r="DL33" s="494"/>
      <c r="DM33" s="494"/>
      <c r="DN33" s="494"/>
      <c r="DO33" s="494"/>
      <c r="DP33" s="494"/>
      <c r="DQ33" s="494"/>
      <c r="DR33" s="494"/>
      <c r="DS33" s="494"/>
      <c r="DT33" s="494"/>
      <c r="DU33" s="494"/>
      <c r="DV33" s="494"/>
      <c r="DW33" s="494"/>
      <c r="DX33" s="494"/>
      <c r="DY33" s="494"/>
      <c r="DZ33" s="494"/>
      <c r="EA33" s="494"/>
      <c r="EB33" s="494"/>
      <c r="EC33" s="494"/>
      <c r="ED33" s="494"/>
      <c r="EE33" s="494"/>
      <c r="EF33" s="494"/>
      <c r="EG33" s="494"/>
      <c r="EH33" s="494"/>
      <c r="EI33" s="494"/>
      <c r="EJ33" s="494"/>
      <c r="EK33" s="494"/>
      <c r="EL33" s="494"/>
      <c r="EM33" s="494"/>
      <c r="EN33" s="494"/>
      <c r="EO33" s="494"/>
      <c r="EP33" s="494"/>
      <c r="EQ33" s="494"/>
      <c r="ER33" s="494"/>
      <c r="ES33" s="494"/>
      <c r="ET33" s="494"/>
      <c r="EU33" s="494"/>
      <c r="EV33" s="494"/>
      <c r="EW33" s="494"/>
      <c r="EX33" s="494"/>
      <c r="EY33" s="494"/>
      <c r="EZ33" s="494"/>
      <c r="FA33" s="494"/>
      <c r="FB33" s="494"/>
      <c r="FC33" s="494"/>
      <c r="FD33" s="494"/>
      <c r="FE33" s="494"/>
      <c r="FF33" s="494"/>
      <c r="FG33" s="494"/>
      <c r="FH33" s="494"/>
      <c r="FI33" s="494"/>
      <c r="FJ33" s="494"/>
      <c r="FK33" s="494"/>
      <c r="FL33" s="494"/>
      <c r="FM33" s="494"/>
      <c r="FN33" s="494"/>
      <c r="FO33" s="494"/>
      <c r="FP33" s="494"/>
      <c r="FQ33" s="494"/>
      <c r="FR33" s="494"/>
      <c r="FS33" s="494"/>
      <c r="FT33" s="494"/>
      <c r="FU33" s="494"/>
      <c r="FV33" s="494"/>
      <c r="FW33" s="494"/>
      <c r="FX33" s="494"/>
      <c r="FY33" s="494"/>
      <c r="FZ33" s="494"/>
      <c r="GA33" s="494"/>
      <c r="GB33" s="494"/>
      <c r="GC33" s="494"/>
      <c r="GD33" s="494"/>
      <c r="GE33" s="494"/>
      <c r="GF33" s="494"/>
      <c r="GG33" s="494"/>
      <c r="GH33" s="494"/>
      <c r="GI33" s="494"/>
      <c r="GJ33" s="494"/>
      <c r="GK33" s="494"/>
      <c r="GL33" s="494"/>
      <c r="GM33" s="494"/>
      <c r="GN33" s="494"/>
      <c r="GO33" s="494"/>
      <c r="GP33" s="494"/>
      <c r="GQ33" s="494"/>
      <c r="GR33" s="494"/>
      <c r="GS33" s="494"/>
      <c r="GT33" s="494"/>
      <c r="GU33" s="494"/>
      <c r="GV33" s="494"/>
      <c r="GW33" s="494"/>
      <c r="GX33" s="494"/>
      <c r="GY33" s="494"/>
      <c r="GZ33" s="494"/>
      <c r="HA33" s="494"/>
      <c r="HB33" s="494"/>
      <c r="HC33" s="494"/>
      <c r="HD33" s="494"/>
      <c r="HE33" s="494"/>
      <c r="HF33" s="494"/>
      <c r="HG33" s="494"/>
      <c r="HH33" s="494"/>
      <c r="HI33" s="494"/>
      <c r="HJ33" s="494"/>
      <c r="HK33" s="494"/>
      <c r="HL33" s="494"/>
      <c r="HM33" s="494"/>
      <c r="HN33" s="494"/>
      <c r="HO33" s="494"/>
      <c r="HP33" s="494"/>
      <c r="HQ33" s="494"/>
      <c r="HR33" s="494"/>
      <c r="HS33" s="494"/>
      <c r="HT33" s="494"/>
      <c r="HU33" s="494"/>
      <c r="HV33" s="494"/>
      <c r="HW33" s="494"/>
      <c r="HX33" s="494"/>
      <c r="HY33" s="494"/>
      <c r="HZ33" s="494"/>
      <c r="IA33" s="494"/>
      <c r="IB33" s="494"/>
      <c r="IC33" s="494"/>
      <c r="ID33" s="494"/>
      <c r="IE33" s="494"/>
      <c r="IF33" s="494"/>
      <c r="IG33" s="494"/>
      <c r="IH33" s="494"/>
      <c r="II33" s="494"/>
      <c r="IJ33" s="494"/>
      <c r="IK33" s="494"/>
      <c r="IL33" s="494"/>
      <c r="IM33" s="494"/>
      <c r="IN33" s="494"/>
      <c r="IO33" s="494"/>
      <c r="IP33" s="494"/>
      <c r="IQ33" s="494"/>
      <c r="IR33" s="494"/>
      <c r="IS33" s="494"/>
      <c r="IT33" s="494"/>
    </row>
    <row r="34" spans="1:254" ht="17.649999999999999" hidden="1">
      <c r="A34" s="494"/>
      <c r="B34" s="494"/>
      <c r="C34" s="494"/>
      <c r="D34" s="494"/>
      <c r="E34" s="494"/>
      <c r="F34" s="494"/>
      <c r="G34" s="494"/>
      <c r="H34" s="494"/>
      <c r="I34" s="494"/>
      <c r="J34" s="522"/>
      <c r="K34" s="523"/>
      <c r="L34" s="494"/>
      <c r="M34" s="494"/>
      <c r="N34" s="494"/>
      <c r="O34" s="494"/>
      <c r="P34" s="494"/>
      <c r="Q34" s="494"/>
      <c r="R34" s="494"/>
      <c r="S34" s="494"/>
      <c r="T34" s="494"/>
      <c r="U34" s="494"/>
      <c r="V34" s="494"/>
      <c r="W34" s="494"/>
      <c r="X34" s="494"/>
      <c r="Y34" s="494"/>
      <c r="Z34" s="494"/>
      <c r="AA34" s="494"/>
      <c r="AB34" s="494"/>
      <c r="AC34" s="494"/>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494"/>
      <c r="BH34" s="494"/>
      <c r="BI34" s="494"/>
      <c r="BJ34" s="494"/>
      <c r="BK34" s="494"/>
      <c r="BL34" s="494"/>
      <c r="BM34" s="494"/>
      <c r="BN34" s="494"/>
      <c r="BO34" s="494"/>
      <c r="BP34" s="494"/>
      <c r="BQ34" s="494"/>
      <c r="BR34" s="494"/>
      <c r="BS34" s="494"/>
      <c r="BT34" s="494"/>
      <c r="BU34" s="494"/>
      <c r="BV34" s="494"/>
      <c r="BW34" s="494"/>
      <c r="BX34" s="494"/>
      <c r="BY34" s="494"/>
      <c r="BZ34" s="494"/>
      <c r="CA34" s="494"/>
      <c r="CB34" s="494"/>
      <c r="CC34" s="494"/>
      <c r="CD34" s="494"/>
      <c r="CE34" s="494"/>
      <c r="CF34" s="494"/>
      <c r="CG34" s="494"/>
      <c r="CH34" s="494"/>
      <c r="CI34" s="494"/>
      <c r="CJ34" s="494"/>
      <c r="CK34" s="494"/>
      <c r="CL34" s="494"/>
      <c r="CM34" s="494"/>
      <c r="CN34" s="494"/>
      <c r="CO34" s="494"/>
      <c r="CP34" s="494"/>
      <c r="CQ34" s="494"/>
      <c r="CR34" s="494"/>
      <c r="CS34" s="494"/>
      <c r="CT34" s="494"/>
      <c r="CU34" s="494"/>
      <c r="CV34" s="494"/>
      <c r="CW34" s="494"/>
      <c r="CX34" s="494"/>
      <c r="CY34" s="494"/>
      <c r="CZ34" s="494"/>
      <c r="DA34" s="494"/>
      <c r="DB34" s="494"/>
      <c r="DC34" s="494"/>
      <c r="DD34" s="494"/>
      <c r="DE34" s="494"/>
      <c r="DF34" s="494"/>
      <c r="DG34" s="494"/>
      <c r="DH34" s="494"/>
      <c r="DI34" s="494"/>
      <c r="DJ34" s="494"/>
      <c r="DK34" s="494"/>
      <c r="DL34" s="494"/>
      <c r="DM34" s="494"/>
      <c r="DN34" s="494"/>
      <c r="DO34" s="494"/>
      <c r="DP34" s="494"/>
      <c r="DQ34" s="494"/>
      <c r="DR34" s="494"/>
      <c r="DS34" s="494"/>
      <c r="DT34" s="494"/>
      <c r="DU34" s="494"/>
      <c r="DV34" s="494"/>
      <c r="DW34" s="494"/>
      <c r="DX34" s="494"/>
      <c r="DY34" s="494"/>
      <c r="DZ34" s="494"/>
      <c r="EA34" s="494"/>
      <c r="EB34" s="494"/>
      <c r="EC34" s="494"/>
      <c r="ED34" s="494"/>
      <c r="EE34" s="494"/>
      <c r="EF34" s="494"/>
      <c r="EG34" s="494"/>
      <c r="EH34" s="494"/>
      <c r="EI34" s="494"/>
      <c r="EJ34" s="494"/>
      <c r="EK34" s="494"/>
      <c r="EL34" s="494"/>
      <c r="EM34" s="494"/>
      <c r="EN34" s="494"/>
      <c r="EO34" s="494"/>
      <c r="EP34" s="494"/>
      <c r="EQ34" s="494"/>
      <c r="ER34" s="494"/>
      <c r="ES34" s="494"/>
      <c r="ET34" s="494"/>
      <c r="EU34" s="494"/>
      <c r="EV34" s="494"/>
      <c r="EW34" s="494"/>
      <c r="EX34" s="494"/>
      <c r="EY34" s="494"/>
      <c r="EZ34" s="494"/>
      <c r="FA34" s="494"/>
      <c r="FB34" s="494"/>
      <c r="FC34" s="494"/>
      <c r="FD34" s="494"/>
      <c r="FE34" s="494"/>
      <c r="FF34" s="494"/>
      <c r="FG34" s="494"/>
      <c r="FH34" s="494"/>
      <c r="FI34" s="494"/>
      <c r="FJ34" s="494"/>
      <c r="FK34" s="494"/>
      <c r="FL34" s="494"/>
      <c r="FM34" s="494"/>
      <c r="FN34" s="494"/>
      <c r="FO34" s="494"/>
      <c r="FP34" s="494"/>
      <c r="FQ34" s="494"/>
      <c r="FR34" s="494"/>
      <c r="FS34" s="494"/>
      <c r="FT34" s="494"/>
      <c r="FU34" s="494"/>
      <c r="FV34" s="494"/>
      <c r="FW34" s="494"/>
      <c r="FX34" s="494"/>
      <c r="FY34" s="494"/>
      <c r="FZ34" s="494"/>
      <c r="GA34" s="494"/>
      <c r="GB34" s="494"/>
      <c r="GC34" s="494"/>
      <c r="GD34" s="494"/>
      <c r="GE34" s="494"/>
      <c r="GF34" s="494"/>
      <c r="GG34" s="494"/>
      <c r="GH34" s="494"/>
      <c r="GI34" s="494"/>
      <c r="GJ34" s="494"/>
      <c r="GK34" s="494"/>
      <c r="GL34" s="494"/>
      <c r="GM34" s="494"/>
      <c r="GN34" s="494"/>
      <c r="GO34" s="494"/>
      <c r="GP34" s="494"/>
      <c r="GQ34" s="494"/>
      <c r="GR34" s="494"/>
      <c r="GS34" s="494"/>
      <c r="GT34" s="494"/>
      <c r="GU34" s="494"/>
      <c r="GV34" s="494"/>
      <c r="GW34" s="494"/>
      <c r="GX34" s="494"/>
      <c r="GY34" s="494"/>
      <c r="GZ34" s="494"/>
      <c r="HA34" s="494"/>
      <c r="HB34" s="494"/>
      <c r="HC34" s="494"/>
      <c r="HD34" s="494"/>
      <c r="HE34" s="494"/>
      <c r="HF34" s="494"/>
      <c r="HG34" s="494"/>
      <c r="HH34" s="494"/>
      <c r="HI34" s="494"/>
      <c r="HJ34" s="494"/>
      <c r="HK34" s="494"/>
      <c r="HL34" s="494"/>
      <c r="HM34" s="494"/>
      <c r="HN34" s="494"/>
      <c r="HO34" s="494"/>
      <c r="HP34" s="494"/>
      <c r="HQ34" s="494"/>
      <c r="HR34" s="494"/>
      <c r="HS34" s="494"/>
      <c r="HT34" s="494"/>
      <c r="HU34" s="494"/>
      <c r="HV34" s="494"/>
      <c r="HW34" s="494"/>
      <c r="HX34" s="494"/>
      <c r="HY34" s="494"/>
      <c r="HZ34" s="494"/>
      <c r="IA34" s="494"/>
      <c r="IB34" s="494"/>
      <c r="IC34" s="494"/>
      <c r="ID34" s="494"/>
      <c r="IE34" s="494"/>
      <c r="IF34" s="494"/>
      <c r="IG34" s="494"/>
      <c r="IH34" s="494"/>
      <c r="II34" s="494"/>
      <c r="IJ34" s="494"/>
      <c r="IK34" s="494"/>
      <c r="IL34" s="494"/>
      <c r="IM34" s="494"/>
      <c r="IN34" s="494"/>
      <c r="IO34" s="494"/>
      <c r="IP34" s="494"/>
      <c r="IQ34" s="494"/>
      <c r="IR34" s="494"/>
      <c r="IS34" s="494"/>
      <c r="IT34" s="494"/>
    </row>
    <row r="35" spans="1:254" ht="17.649999999999999" hidden="1">
      <c r="A35" s="493" t="s">
        <v>301</v>
      </c>
      <c r="B35" s="493"/>
      <c r="C35" s="498">
        <f>'[3]SUMMARY 2019.20'!$B$2</f>
        <v>43921</v>
      </c>
      <c r="D35" s="494"/>
      <c r="E35" s="494"/>
      <c r="F35" s="494"/>
      <c r="G35" s="494"/>
      <c r="H35" s="494"/>
      <c r="I35" s="494"/>
      <c r="J35" s="522"/>
      <c r="K35" s="523"/>
      <c r="L35" s="494"/>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3"/>
      <c r="AU35" s="493"/>
      <c r="AV35" s="493"/>
      <c r="AW35" s="493"/>
      <c r="AX35" s="493"/>
      <c r="AY35" s="493"/>
      <c r="AZ35" s="493"/>
      <c r="BA35" s="493"/>
      <c r="BB35" s="493"/>
      <c r="BC35" s="493"/>
      <c r="BD35" s="493"/>
      <c r="BE35" s="493"/>
      <c r="BF35" s="493"/>
      <c r="BG35" s="493"/>
      <c r="BH35" s="493"/>
      <c r="BI35" s="493"/>
      <c r="BJ35" s="493"/>
      <c r="BK35" s="493"/>
      <c r="BL35" s="493"/>
      <c r="BM35" s="493"/>
      <c r="BN35" s="493"/>
      <c r="BO35" s="493"/>
      <c r="BP35" s="493"/>
      <c r="BQ35" s="493"/>
      <c r="BR35" s="493"/>
      <c r="BS35" s="493"/>
      <c r="BT35" s="493"/>
      <c r="BU35" s="493"/>
      <c r="BV35" s="493"/>
      <c r="BW35" s="493"/>
      <c r="BX35" s="493"/>
      <c r="BY35" s="493"/>
      <c r="BZ35" s="493"/>
      <c r="CA35" s="493"/>
      <c r="CB35" s="493"/>
      <c r="CC35" s="493"/>
      <c r="CD35" s="493"/>
      <c r="CE35" s="493"/>
      <c r="CF35" s="493"/>
      <c r="CG35" s="493"/>
      <c r="CH35" s="493"/>
      <c r="CI35" s="493"/>
      <c r="CJ35" s="493"/>
      <c r="CK35" s="493"/>
      <c r="CL35" s="493"/>
      <c r="CM35" s="493"/>
      <c r="CN35" s="493"/>
      <c r="CO35" s="493"/>
      <c r="CP35" s="493"/>
      <c r="CQ35" s="493"/>
      <c r="CR35" s="493"/>
      <c r="CS35" s="493"/>
      <c r="CT35" s="493"/>
      <c r="CU35" s="493"/>
      <c r="CV35" s="493"/>
      <c r="CW35" s="493"/>
      <c r="CX35" s="493"/>
      <c r="CY35" s="493"/>
      <c r="CZ35" s="493"/>
      <c r="DA35" s="493"/>
      <c r="DB35" s="493"/>
      <c r="DC35" s="493"/>
      <c r="DD35" s="493"/>
      <c r="DE35" s="493"/>
      <c r="DF35" s="493"/>
      <c r="DG35" s="493"/>
      <c r="DH35" s="493"/>
      <c r="DI35" s="493"/>
      <c r="DJ35" s="493"/>
      <c r="DK35" s="493"/>
      <c r="DL35" s="493"/>
      <c r="DM35" s="493"/>
      <c r="DN35" s="493"/>
      <c r="DO35" s="493"/>
      <c r="DP35" s="493"/>
      <c r="DQ35" s="493"/>
      <c r="DR35" s="493"/>
      <c r="DS35" s="493"/>
      <c r="DT35" s="493"/>
      <c r="DU35" s="493"/>
      <c r="DV35" s="493"/>
      <c r="DW35" s="493"/>
      <c r="DX35" s="493"/>
      <c r="DY35" s="493"/>
      <c r="DZ35" s="493"/>
      <c r="EA35" s="493"/>
      <c r="EB35" s="493"/>
      <c r="EC35" s="493"/>
      <c r="ED35" s="493"/>
      <c r="EE35" s="493"/>
      <c r="EF35" s="493"/>
      <c r="EG35" s="493"/>
      <c r="EH35" s="493"/>
      <c r="EI35" s="493"/>
      <c r="EJ35" s="493"/>
      <c r="EK35" s="493"/>
      <c r="EL35" s="493"/>
      <c r="EM35" s="493"/>
      <c r="EN35" s="493"/>
      <c r="EO35" s="493"/>
      <c r="EP35" s="493"/>
      <c r="EQ35" s="493"/>
      <c r="ER35" s="493"/>
      <c r="ES35" s="493"/>
      <c r="ET35" s="493"/>
      <c r="EU35" s="493"/>
      <c r="EV35" s="493"/>
      <c r="EW35" s="493"/>
      <c r="EX35" s="493"/>
      <c r="EY35" s="493"/>
      <c r="EZ35" s="493"/>
      <c r="FA35" s="493"/>
      <c r="FB35" s="493"/>
      <c r="FC35" s="493"/>
      <c r="FD35" s="493"/>
      <c r="FE35" s="493"/>
      <c r="FF35" s="493"/>
      <c r="FG35" s="493"/>
      <c r="FH35" s="493"/>
      <c r="FI35" s="493"/>
      <c r="FJ35" s="493"/>
      <c r="FK35" s="493"/>
      <c r="FL35" s="493"/>
      <c r="FM35" s="493"/>
      <c r="FN35" s="493"/>
      <c r="FO35" s="493"/>
      <c r="FP35" s="493"/>
      <c r="FQ35" s="493"/>
      <c r="FR35" s="493"/>
      <c r="FS35" s="493"/>
      <c r="FT35" s="493"/>
      <c r="FU35" s="493"/>
      <c r="FV35" s="493"/>
      <c r="FW35" s="493"/>
      <c r="FX35" s="493"/>
      <c r="FY35" s="493"/>
      <c r="FZ35" s="493"/>
      <c r="GA35" s="493"/>
      <c r="GB35" s="493"/>
      <c r="GC35" s="493"/>
      <c r="GD35" s="493"/>
      <c r="GE35" s="493"/>
      <c r="GF35" s="493"/>
      <c r="GG35" s="493"/>
      <c r="GH35" s="493"/>
      <c r="GI35" s="493"/>
      <c r="GJ35" s="493"/>
      <c r="GK35" s="493"/>
      <c r="GL35" s="493"/>
      <c r="GM35" s="493"/>
      <c r="GN35" s="493"/>
      <c r="GO35" s="493"/>
      <c r="GP35" s="493"/>
      <c r="GQ35" s="493"/>
      <c r="GR35" s="493"/>
      <c r="GS35" s="493"/>
      <c r="GT35" s="493"/>
      <c r="GU35" s="493"/>
      <c r="GV35" s="493"/>
      <c r="GW35" s="493"/>
      <c r="GX35" s="493"/>
      <c r="GY35" s="493"/>
      <c r="GZ35" s="493"/>
      <c r="HA35" s="493"/>
      <c r="HB35" s="493"/>
      <c r="HC35" s="493"/>
      <c r="HD35" s="493"/>
      <c r="HE35" s="493"/>
      <c r="HF35" s="493"/>
      <c r="HG35" s="493"/>
      <c r="HH35" s="493"/>
      <c r="HI35" s="493"/>
      <c r="HJ35" s="493"/>
      <c r="HK35" s="493"/>
      <c r="HL35" s="493"/>
      <c r="HM35" s="493"/>
      <c r="HN35" s="493"/>
      <c r="HO35" s="493"/>
      <c r="HP35" s="493"/>
      <c r="HQ35" s="493"/>
      <c r="HR35" s="493"/>
      <c r="HS35" s="493"/>
      <c r="HT35" s="493"/>
      <c r="HU35" s="493"/>
      <c r="HV35" s="493"/>
      <c r="HW35" s="493"/>
      <c r="HX35" s="493"/>
      <c r="HY35" s="493"/>
      <c r="HZ35" s="493"/>
      <c r="IA35" s="493"/>
      <c r="IB35" s="493"/>
      <c r="IC35" s="493"/>
      <c r="ID35" s="493"/>
      <c r="IE35" s="493"/>
      <c r="IF35" s="493"/>
      <c r="IG35" s="493"/>
      <c r="IH35" s="493"/>
      <c r="II35" s="493"/>
      <c r="IJ35" s="493"/>
      <c r="IK35" s="493"/>
      <c r="IL35" s="493"/>
      <c r="IM35" s="493"/>
      <c r="IN35" s="493"/>
      <c r="IO35" s="493"/>
      <c r="IP35" s="493"/>
      <c r="IQ35" s="493"/>
      <c r="IR35" s="493"/>
      <c r="IS35" s="493"/>
      <c r="IT35" s="493"/>
    </row>
    <row r="36" spans="1:254" ht="29.25" hidden="1" customHeight="1">
      <c r="A36" s="540" t="s">
        <v>302</v>
      </c>
      <c r="B36" s="540"/>
      <c r="C36" s="540"/>
      <c r="D36" s="540"/>
      <c r="E36" s="540"/>
      <c r="F36" s="540"/>
      <c r="G36" s="540"/>
      <c r="H36" s="540"/>
      <c r="I36" s="540"/>
      <c r="J36" s="540"/>
      <c r="K36" s="540"/>
      <c r="L36" s="540"/>
      <c r="M36" s="493"/>
      <c r="N36" s="493"/>
      <c r="O36" s="493"/>
      <c r="P36" s="493"/>
      <c r="Q36" s="493"/>
      <c r="R36" s="493"/>
      <c r="S36" s="493"/>
      <c r="T36" s="493"/>
      <c r="U36" s="493"/>
      <c r="V36" s="493"/>
      <c r="W36" s="493"/>
      <c r="X36" s="493"/>
      <c r="Y36" s="493"/>
      <c r="Z36" s="493"/>
      <c r="AA36" s="493"/>
      <c r="AB36" s="493"/>
      <c r="AC36" s="493"/>
      <c r="AD36" s="493"/>
      <c r="AE36" s="493"/>
      <c r="AF36" s="493"/>
      <c r="AG36" s="493"/>
      <c r="AH36" s="493"/>
      <c r="AI36" s="493"/>
      <c r="AJ36" s="493"/>
      <c r="AK36" s="493"/>
      <c r="AL36" s="493"/>
      <c r="AM36" s="493"/>
      <c r="AN36" s="493"/>
      <c r="AO36" s="493"/>
      <c r="AP36" s="493"/>
      <c r="AQ36" s="493"/>
      <c r="AR36" s="493"/>
      <c r="AS36" s="493"/>
      <c r="AT36" s="493"/>
      <c r="AU36" s="493"/>
      <c r="AV36" s="493"/>
      <c r="AW36" s="493"/>
      <c r="AX36" s="493"/>
      <c r="AY36" s="493"/>
      <c r="AZ36" s="493"/>
      <c r="BA36" s="493"/>
      <c r="BB36" s="493"/>
      <c r="BC36" s="493"/>
      <c r="BD36" s="493"/>
      <c r="BE36" s="493"/>
      <c r="BF36" s="493"/>
      <c r="BG36" s="493"/>
      <c r="BH36" s="493"/>
      <c r="BI36" s="493"/>
      <c r="BJ36" s="493"/>
      <c r="BK36" s="493"/>
      <c r="BL36" s="493"/>
      <c r="BM36" s="493"/>
      <c r="BN36" s="493"/>
      <c r="BO36" s="493"/>
      <c r="BP36" s="493"/>
      <c r="BQ36" s="493"/>
      <c r="BR36" s="493"/>
      <c r="BS36" s="493"/>
      <c r="BT36" s="493"/>
      <c r="BU36" s="493"/>
      <c r="BV36" s="493"/>
      <c r="BW36" s="493"/>
      <c r="BX36" s="493"/>
      <c r="BY36" s="493"/>
      <c r="BZ36" s="493"/>
      <c r="CA36" s="493"/>
      <c r="CB36" s="493"/>
      <c r="CC36" s="493"/>
      <c r="CD36" s="493"/>
      <c r="CE36" s="493"/>
      <c r="CF36" s="493"/>
      <c r="CG36" s="493"/>
      <c r="CH36" s="493"/>
      <c r="CI36" s="493"/>
      <c r="CJ36" s="493"/>
      <c r="CK36" s="493"/>
      <c r="CL36" s="493"/>
      <c r="CM36" s="493"/>
      <c r="CN36" s="493"/>
      <c r="CO36" s="493"/>
      <c r="CP36" s="493"/>
      <c r="CQ36" s="493"/>
      <c r="CR36" s="493"/>
      <c r="CS36" s="493"/>
      <c r="CT36" s="493"/>
      <c r="CU36" s="493"/>
      <c r="CV36" s="493"/>
      <c r="CW36" s="493"/>
      <c r="CX36" s="493"/>
      <c r="CY36" s="493"/>
      <c r="CZ36" s="493"/>
      <c r="DA36" s="493"/>
      <c r="DB36" s="493"/>
      <c r="DC36" s="493"/>
      <c r="DD36" s="493"/>
      <c r="DE36" s="493"/>
      <c r="DF36" s="493"/>
      <c r="DG36" s="493"/>
      <c r="DH36" s="493"/>
      <c r="DI36" s="493"/>
      <c r="DJ36" s="493"/>
      <c r="DK36" s="493"/>
      <c r="DL36" s="493"/>
      <c r="DM36" s="493"/>
      <c r="DN36" s="493"/>
      <c r="DO36" s="493"/>
      <c r="DP36" s="493"/>
      <c r="DQ36" s="493"/>
      <c r="DR36" s="493"/>
      <c r="DS36" s="493"/>
      <c r="DT36" s="493"/>
      <c r="DU36" s="493"/>
      <c r="DV36" s="493"/>
      <c r="DW36" s="493"/>
      <c r="DX36" s="493"/>
      <c r="DY36" s="493"/>
      <c r="DZ36" s="493"/>
      <c r="EA36" s="493"/>
      <c r="EB36" s="493"/>
      <c r="EC36" s="493"/>
      <c r="ED36" s="493"/>
      <c r="EE36" s="493"/>
      <c r="EF36" s="493"/>
      <c r="EG36" s="493"/>
      <c r="EH36" s="493"/>
      <c r="EI36" s="493"/>
      <c r="EJ36" s="493"/>
      <c r="EK36" s="493"/>
      <c r="EL36" s="493"/>
      <c r="EM36" s="493"/>
      <c r="EN36" s="493"/>
      <c r="EO36" s="493"/>
      <c r="EP36" s="493"/>
      <c r="EQ36" s="493"/>
      <c r="ER36" s="493"/>
      <c r="ES36" s="493"/>
      <c r="ET36" s="493"/>
      <c r="EU36" s="493"/>
      <c r="EV36" s="493"/>
      <c r="EW36" s="493"/>
      <c r="EX36" s="493"/>
      <c r="EY36" s="493"/>
      <c r="EZ36" s="493"/>
      <c r="FA36" s="493"/>
      <c r="FB36" s="493"/>
      <c r="FC36" s="493"/>
      <c r="FD36" s="493"/>
      <c r="FE36" s="493"/>
      <c r="FF36" s="493"/>
      <c r="FG36" s="493"/>
      <c r="FH36" s="493"/>
      <c r="FI36" s="493"/>
      <c r="FJ36" s="493"/>
      <c r="FK36" s="493"/>
      <c r="FL36" s="493"/>
      <c r="FM36" s="493"/>
      <c r="FN36" s="493"/>
      <c r="FO36" s="493"/>
      <c r="FP36" s="493"/>
      <c r="FQ36" s="493"/>
      <c r="FR36" s="493"/>
      <c r="FS36" s="493"/>
      <c r="FT36" s="493"/>
      <c r="FU36" s="493"/>
      <c r="FV36" s="493"/>
      <c r="FW36" s="493"/>
      <c r="FX36" s="493"/>
      <c r="FY36" s="493"/>
      <c r="FZ36" s="493"/>
      <c r="GA36" s="493"/>
      <c r="GB36" s="493"/>
      <c r="GC36" s="493"/>
      <c r="GD36" s="493"/>
      <c r="GE36" s="493"/>
      <c r="GF36" s="493"/>
      <c r="GG36" s="493"/>
      <c r="GH36" s="493"/>
      <c r="GI36" s="493"/>
      <c r="GJ36" s="493"/>
      <c r="GK36" s="493"/>
      <c r="GL36" s="493"/>
      <c r="GM36" s="493"/>
      <c r="GN36" s="493"/>
      <c r="GO36" s="493"/>
      <c r="GP36" s="493"/>
      <c r="GQ36" s="493"/>
      <c r="GR36" s="493"/>
      <c r="GS36" s="493"/>
      <c r="GT36" s="493"/>
      <c r="GU36" s="493"/>
      <c r="GV36" s="493"/>
      <c r="GW36" s="493"/>
      <c r="GX36" s="493"/>
      <c r="GY36" s="493"/>
      <c r="GZ36" s="493"/>
      <c r="HA36" s="493"/>
      <c r="HB36" s="493"/>
      <c r="HC36" s="493"/>
      <c r="HD36" s="493"/>
      <c r="HE36" s="493"/>
      <c r="HF36" s="493"/>
      <c r="HG36" s="493"/>
      <c r="HH36" s="493"/>
      <c r="HI36" s="493"/>
      <c r="HJ36" s="493"/>
      <c r="HK36" s="493"/>
      <c r="HL36" s="493"/>
      <c r="HM36" s="493"/>
      <c r="HN36" s="493"/>
      <c r="HO36" s="493"/>
      <c r="HP36" s="493"/>
      <c r="HQ36" s="493"/>
      <c r="HR36" s="493"/>
      <c r="HS36" s="493"/>
      <c r="HT36" s="493"/>
      <c r="HU36" s="493"/>
      <c r="HV36" s="493"/>
      <c r="HW36" s="493"/>
      <c r="HX36" s="493"/>
      <c r="HY36" s="493"/>
      <c r="HZ36" s="493"/>
      <c r="IA36" s="493"/>
      <c r="IB36" s="493"/>
      <c r="IC36" s="493"/>
      <c r="ID36" s="493"/>
      <c r="IE36" s="493"/>
      <c r="IF36" s="493"/>
      <c r="IG36" s="493"/>
      <c r="IH36" s="493"/>
      <c r="II36" s="493"/>
      <c r="IJ36" s="493"/>
      <c r="IK36" s="493"/>
      <c r="IL36" s="493"/>
      <c r="IM36" s="493"/>
      <c r="IN36" s="493"/>
      <c r="IO36" s="493"/>
      <c r="IP36" s="493"/>
      <c r="IQ36" s="493"/>
      <c r="IR36" s="493"/>
      <c r="IS36" s="493"/>
      <c r="IT36" s="493"/>
    </row>
    <row r="37" spans="1:254" ht="17.649999999999999" hidden="1">
      <c r="A37" s="494"/>
      <c r="B37" s="494"/>
      <c r="C37" s="494"/>
      <c r="D37" s="494"/>
      <c r="E37" s="494"/>
      <c r="F37" s="494"/>
      <c r="G37" s="494"/>
      <c r="H37" s="494"/>
      <c r="I37" s="494"/>
      <c r="J37" s="522"/>
      <c r="K37" s="523"/>
      <c r="L37" s="494"/>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c r="AZ37" s="493"/>
      <c r="BA37" s="493"/>
      <c r="BB37" s="493"/>
      <c r="BC37" s="493"/>
      <c r="BD37" s="493"/>
      <c r="BE37" s="493"/>
      <c r="BF37" s="493"/>
      <c r="BG37" s="493"/>
      <c r="BH37" s="493"/>
      <c r="BI37" s="493"/>
      <c r="BJ37" s="493"/>
      <c r="BK37" s="493"/>
      <c r="BL37" s="493"/>
      <c r="BM37" s="493"/>
      <c r="BN37" s="493"/>
      <c r="BO37" s="493"/>
      <c r="BP37" s="493"/>
      <c r="BQ37" s="493"/>
      <c r="BR37" s="493"/>
      <c r="BS37" s="493"/>
      <c r="BT37" s="493"/>
      <c r="BU37" s="493"/>
      <c r="BV37" s="493"/>
      <c r="BW37" s="493"/>
      <c r="BX37" s="493"/>
      <c r="BY37" s="493"/>
      <c r="BZ37" s="493"/>
      <c r="CA37" s="493"/>
      <c r="CB37" s="493"/>
      <c r="CC37" s="493"/>
      <c r="CD37" s="493"/>
      <c r="CE37" s="493"/>
      <c r="CF37" s="493"/>
      <c r="CG37" s="493"/>
      <c r="CH37" s="493"/>
      <c r="CI37" s="493"/>
      <c r="CJ37" s="493"/>
      <c r="CK37" s="493"/>
      <c r="CL37" s="493"/>
      <c r="CM37" s="493"/>
      <c r="CN37" s="493"/>
      <c r="CO37" s="493"/>
      <c r="CP37" s="493"/>
      <c r="CQ37" s="493"/>
      <c r="CR37" s="493"/>
      <c r="CS37" s="493"/>
      <c r="CT37" s="493"/>
      <c r="CU37" s="493"/>
      <c r="CV37" s="493"/>
      <c r="CW37" s="493"/>
      <c r="CX37" s="493"/>
      <c r="CY37" s="493"/>
      <c r="CZ37" s="493"/>
      <c r="DA37" s="493"/>
      <c r="DB37" s="493"/>
      <c r="DC37" s="493"/>
      <c r="DD37" s="493"/>
      <c r="DE37" s="493"/>
      <c r="DF37" s="493"/>
      <c r="DG37" s="493"/>
      <c r="DH37" s="493"/>
      <c r="DI37" s="493"/>
      <c r="DJ37" s="493"/>
      <c r="DK37" s="493"/>
      <c r="DL37" s="493"/>
      <c r="DM37" s="493"/>
      <c r="DN37" s="493"/>
      <c r="DO37" s="493"/>
      <c r="DP37" s="493"/>
      <c r="DQ37" s="493"/>
      <c r="DR37" s="493"/>
      <c r="DS37" s="493"/>
      <c r="DT37" s="493"/>
      <c r="DU37" s="493"/>
      <c r="DV37" s="493"/>
      <c r="DW37" s="493"/>
      <c r="DX37" s="493"/>
      <c r="DY37" s="493"/>
      <c r="DZ37" s="493"/>
      <c r="EA37" s="493"/>
      <c r="EB37" s="493"/>
      <c r="EC37" s="493"/>
      <c r="ED37" s="493"/>
      <c r="EE37" s="493"/>
      <c r="EF37" s="493"/>
      <c r="EG37" s="493"/>
      <c r="EH37" s="493"/>
      <c r="EI37" s="493"/>
      <c r="EJ37" s="493"/>
      <c r="EK37" s="493"/>
      <c r="EL37" s="493"/>
      <c r="EM37" s="493"/>
      <c r="EN37" s="493"/>
      <c r="EO37" s="493"/>
      <c r="EP37" s="493"/>
      <c r="EQ37" s="493"/>
      <c r="ER37" s="493"/>
      <c r="ES37" s="493"/>
      <c r="ET37" s="493"/>
      <c r="EU37" s="493"/>
      <c r="EV37" s="493"/>
      <c r="EW37" s="493"/>
      <c r="EX37" s="493"/>
      <c r="EY37" s="493"/>
      <c r="EZ37" s="493"/>
      <c r="FA37" s="493"/>
      <c r="FB37" s="493"/>
      <c r="FC37" s="493"/>
      <c r="FD37" s="493"/>
      <c r="FE37" s="493"/>
      <c r="FF37" s="493"/>
      <c r="FG37" s="493"/>
      <c r="FH37" s="493"/>
      <c r="FI37" s="493"/>
      <c r="FJ37" s="493"/>
      <c r="FK37" s="493"/>
      <c r="FL37" s="493"/>
      <c r="FM37" s="493"/>
      <c r="FN37" s="493"/>
      <c r="FO37" s="493"/>
      <c r="FP37" s="493"/>
      <c r="FQ37" s="493"/>
      <c r="FR37" s="493"/>
      <c r="FS37" s="493"/>
      <c r="FT37" s="493"/>
      <c r="FU37" s="493"/>
      <c r="FV37" s="493"/>
      <c r="FW37" s="493"/>
      <c r="FX37" s="493"/>
      <c r="FY37" s="493"/>
      <c r="FZ37" s="493"/>
      <c r="GA37" s="493"/>
      <c r="GB37" s="493"/>
      <c r="GC37" s="493"/>
      <c r="GD37" s="493"/>
      <c r="GE37" s="493"/>
      <c r="GF37" s="493"/>
      <c r="GG37" s="493"/>
      <c r="GH37" s="493"/>
      <c r="GI37" s="493"/>
      <c r="GJ37" s="493"/>
      <c r="GK37" s="493"/>
      <c r="GL37" s="493"/>
      <c r="GM37" s="493"/>
      <c r="GN37" s="493"/>
      <c r="GO37" s="493"/>
      <c r="GP37" s="493"/>
      <c r="GQ37" s="493"/>
      <c r="GR37" s="493"/>
      <c r="GS37" s="493"/>
      <c r="GT37" s="493"/>
      <c r="GU37" s="493"/>
      <c r="GV37" s="493"/>
      <c r="GW37" s="493"/>
      <c r="GX37" s="493"/>
      <c r="GY37" s="493"/>
      <c r="GZ37" s="493"/>
      <c r="HA37" s="493"/>
      <c r="HB37" s="493"/>
      <c r="HC37" s="493"/>
      <c r="HD37" s="493"/>
      <c r="HE37" s="493"/>
      <c r="HF37" s="493"/>
      <c r="HG37" s="493"/>
      <c r="HH37" s="493"/>
      <c r="HI37" s="493"/>
      <c r="HJ37" s="493"/>
      <c r="HK37" s="493"/>
      <c r="HL37" s="493"/>
      <c r="HM37" s="493"/>
      <c r="HN37" s="493"/>
      <c r="HO37" s="493"/>
      <c r="HP37" s="493"/>
      <c r="HQ37" s="493"/>
      <c r="HR37" s="493"/>
      <c r="HS37" s="493"/>
      <c r="HT37" s="493"/>
      <c r="HU37" s="493"/>
      <c r="HV37" s="493"/>
      <c r="HW37" s="493"/>
      <c r="HX37" s="493"/>
      <c r="HY37" s="493"/>
      <c r="HZ37" s="493"/>
      <c r="IA37" s="493"/>
      <c r="IB37" s="493"/>
      <c r="IC37" s="493"/>
      <c r="ID37" s="493"/>
      <c r="IE37" s="493"/>
      <c r="IF37" s="493"/>
      <c r="IG37" s="493"/>
      <c r="IH37" s="493"/>
      <c r="II37" s="493"/>
      <c r="IJ37" s="493"/>
      <c r="IK37" s="493"/>
      <c r="IL37" s="493"/>
      <c r="IM37" s="493"/>
      <c r="IN37" s="493"/>
      <c r="IO37" s="493"/>
      <c r="IP37" s="493"/>
      <c r="IQ37" s="493"/>
      <c r="IR37" s="493"/>
      <c r="IS37" s="493"/>
      <c r="IT37" s="493"/>
    </row>
    <row r="38" spans="1:254" ht="52.9" hidden="1">
      <c r="A38" s="499" t="s">
        <v>207</v>
      </c>
      <c r="B38" s="499" t="s">
        <v>208</v>
      </c>
      <c r="C38" s="499" t="s">
        <v>209</v>
      </c>
      <c r="D38" s="499" t="s">
        <v>210</v>
      </c>
      <c r="E38" s="499"/>
      <c r="F38" s="499" t="s">
        <v>212</v>
      </c>
      <c r="G38" s="499"/>
      <c r="H38" s="499" t="s">
        <v>303</v>
      </c>
      <c r="I38" s="500"/>
      <c r="J38" s="503" t="s">
        <v>304</v>
      </c>
      <c r="K38" s="503" t="s">
        <v>53</v>
      </c>
      <c r="L38" s="503" t="s">
        <v>305</v>
      </c>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c r="BY38" s="493"/>
      <c r="BZ38" s="493"/>
      <c r="CA38" s="493"/>
      <c r="CB38" s="493"/>
      <c r="CC38" s="493"/>
      <c r="CD38" s="493"/>
      <c r="CE38" s="493"/>
      <c r="CF38" s="493"/>
      <c r="CG38" s="493"/>
      <c r="CH38" s="493"/>
      <c r="CI38" s="493"/>
      <c r="CJ38" s="493"/>
      <c r="CK38" s="493"/>
      <c r="CL38" s="493"/>
      <c r="CM38" s="493"/>
      <c r="CN38" s="493"/>
      <c r="CO38" s="493"/>
      <c r="CP38" s="493"/>
      <c r="CQ38" s="493"/>
      <c r="CR38" s="493"/>
      <c r="CS38" s="493"/>
      <c r="CT38" s="493"/>
      <c r="CU38" s="493"/>
      <c r="CV38" s="493"/>
      <c r="CW38" s="493"/>
      <c r="CX38" s="493"/>
      <c r="CY38" s="493"/>
      <c r="CZ38" s="493"/>
      <c r="DA38" s="493"/>
      <c r="DB38" s="493"/>
      <c r="DC38" s="493"/>
      <c r="DD38" s="493"/>
      <c r="DE38" s="493"/>
      <c r="DF38" s="493"/>
      <c r="DG38" s="493"/>
      <c r="DH38" s="493"/>
      <c r="DI38" s="493"/>
      <c r="DJ38" s="493"/>
      <c r="DK38" s="493"/>
      <c r="DL38" s="493"/>
      <c r="DM38" s="493"/>
      <c r="DN38" s="493"/>
      <c r="DO38" s="493"/>
      <c r="DP38" s="493"/>
      <c r="DQ38" s="493"/>
      <c r="DR38" s="493"/>
      <c r="DS38" s="493"/>
      <c r="DT38" s="493"/>
      <c r="DU38" s="493"/>
      <c r="DV38" s="493"/>
      <c r="DW38" s="493"/>
      <c r="DX38" s="493"/>
      <c r="DY38" s="493"/>
      <c r="DZ38" s="493"/>
      <c r="EA38" s="493"/>
      <c r="EB38" s="493"/>
      <c r="EC38" s="493"/>
      <c r="ED38" s="493"/>
      <c r="EE38" s="493"/>
      <c r="EF38" s="493"/>
      <c r="EG38" s="493"/>
      <c r="EH38" s="493"/>
      <c r="EI38" s="493"/>
      <c r="EJ38" s="493"/>
      <c r="EK38" s="493"/>
      <c r="EL38" s="493"/>
      <c r="EM38" s="493"/>
      <c r="EN38" s="493"/>
      <c r="EO38" s="493"/>
      <c r="EP38" s="493"/>
      <c r="EQ38" s="493"/>
      <c r="ER38" s="493"/>
      <c r="ES38" s="493"/>
      <c r="ET38" s="493"/>
      <c r="EU38" s="493"/>
      <c r="EV38" s="493"/>
      <c r="EW38" s="493"/>
      <c r="EX38" s="493"/>
      <c r="EY38" s="493"/>
      <c r="EZ38" s="493"/>
      <c r="FA38" s="493"/>
      <c r="FB38" s="493"/>
      <c r="FC38" s="493"/>
      <c r="FD38" s="493"/>
      <c r="FE38" s="493"/>
      <c r="FF38" s="493"/>
      <c r="FG38" s="493"/>
      <c r="FH38" s="493"/>
      <c r="FI38" s="493"/>
      <c r="FJ38" s="493"/>
      <c r="FK38" s="493"/>
      <c r="FL38" s="493"/>
      <c r="FM38" s="493"/>
      <c r="FN38" s="493"/>
      <c r="FO38" s="493"/>
      <c r="FP38" s="493"/>
      <c r="FQ38" s="493"/>
      <c r="FR38" s="493"/>
      <c r="FS38" s="493"/>
      <c r="FT38" s="493"/>
      <c r="FU38" s="493"/>
      <c r="FV38" s="493"/>
      <c r="FW38" s="493"/>
      <c r="FX38" s="493"/>
      <c r="FY38" s="493"/>
      <c r="FZ38" s="493"/>
      <c r="GA38" s="493"/>
      <c r="GB38" s="493"/>
      <c r="GC38" s="493"/>
      <c r="GD38" s="493"/>
      <c r="GE38" s="493"/>
      <c r="GF38" s="493"/>
      <c r="GG38" s="493"/>
      <c r="GH38" s="493"/>
      <c r="GI38" s="493"/>
      <c r="GJ38" s="493"/>
      <c r="GK38" s="493"/>
      <c r="GL38" s="493"/>
      <c r="GM38" s="493"/>
      <c r="GN38" s="493"/>
      <c r="GO38" s="493"/>
      <c r="GP38" s="493"/>
      <c r="GQ38" s="493"/>
      <c r="GR38" s="493"/>
      <c r="GS38" s="493"/>
      <c r="GT38" s="493"/>
      <c r="GU38" s="493"/>
      <c r="GV38" s="493"/>
      <c r="GW38" s="493"/>
      <c r="GX38" s="493"/>
      <c r="GY38" s="493"/>
      <c r="GZ38" s="493"/>
      <c r="HA38" s="493"/>
      <c r="HB38" s="493"/>
      <c r="HC38" s="493"/>
      <c r="HD38" s="493"/>
      <c r="HE38" s="493"/>
      <c r="HF38" s="493"/>
      <c r="HG38" s="493"/>
      <c r="HH38" s="493"/>
      <c r="HI38" s="493"/>
      <c r="HJ38" s="493"/>
      <c r="HK38" s="493"/>
      <c r="HL38" s="493"/>
      <c r="HM38" s="493"/>
      <c r="HN38" s="493"/>
      <c r="HO38" s="493"/>
      <c r="HP38" s="493"/>
      <c r="HQ38" s="493"/>
      <c r="HR38" s="493"/>
      <c r="HS38" s="493"/>
      <c r="HT38" s="493"/>
      <c r="HU38" s="493"/>
      <c r="HV38" s="493"/>
      <c r="HW38" s="493"/>
      <c r="HX38" s="493"/>
      <c r="HY38" s="493"/>
      <c r="HZ38" s="493"/>
      <c r="IA38" s="493"/>
      <c r="IB38" s="493"/>
      <c r="IC38" s="493"/>
      <c r="ID38" s="493"/>
      <c r="IE38" s="493"/>
      <c r="IF38" s="493"/>
      <c r="IG38" s="493"/>
      <c r="IH38" s="493"/>
      <c r="II38" s="493"/>
      <c r="IJ38" s="493"/>
      <c r="IK38" s="493"/>
      <c r="IL38" s="493"/>
      <c r="IM38" s="493"/>
      <c r="IN38" s="493"/>
      <c r="IO38" s="493"/>
      <c r="IP38" s="493"/>
      <c r="IQ38" s="493"/>
      <c r="IR38" s="493"/>
      <c r="IS38" s="493"/>
      <c r="IT38" s="493"/>
    </row>
    <row r="39" spans="1:254" s="493" customFormat="1" ht="21" hidden="1" customHeight="1">
      <c r="A39" s="524"/>
      <c r="B39" s="524"/>
      <c r="C39" s="524"/>
      <c r="D39" s="524"/>
      <c r="E39" s="524"/>
      <c r="F39" s="524"/>
      <c r="G39" s="524"/>
      <c r="H39" s="494">
        <f>SUM(A39:F39)</f>
        <v>0</v>
      </c>
      <c r="J39" s="525"/>
      <c r="K39" s="520"/>
      <c r="L39" s="526"/>
      <c r="O39" s="527"/>
    </row>
    <row r="40" spans="1:254" s="493" customFormat="1" ht="17.649999999999999" hidden="1">
      <c r="H40" s="494">
        <f t="shared" ref="H40:H43" si="4">SUM(A40:F40)</f>
        <v>0</v>
      </c>
      <c r="J40" s="519"/>
      <c r="K40" s="520"/>
      <c r="L40" s="507"/>
      <c r="N40" s="528"/>
    </row>
    <row r="41" spans="1:254" s="493" customFormat="1" ht="17.649999999999999" hidden="1">
      <c r="H41" s="494">
        <f t="shared" si="4"/>
        <v>0</v>
      </c>
      <c r="J41" s="519"/>
      <c r="K41" s="520"/>
      <c r="L41" s="507"/>
      <c r="N41" s="528"/>
    </row>
    <row r="42" spans="1:254" s="493" customFormat="1" ht="17.649999999999999" hidden="1">
      <c r="H42" s="494">
        <f t="shared" si="4"/>
        <v>0</v>
      </c>
      <c r="J42" s="519"/>
      <c r="K42" s="520"/>
      <c r="L42" s="507"/>
      <c r="N42" s="528"/>
    </row>
    <row r="43" spans="1:254" s="493" customFormat="1" ht="17.649999999999999" hidden="1">
      <c r="H43" s="494">
        <f t="shared" si="4"/>
        <v>0</v>
      </c>
      <c r="J43" s="519"/>
      <c r="K43" s="520"/>
      <c r="L43" s="507"/>
      <c r="N43" s="528"/>
    </row>
    <row r="44" spans="1:254" s="493" customFormat="1" ht="18.95" hidden="1" customHeight="1" thickBot="1">
      <c r="A44" s="509">
        <f t="shared" ref="A44:H44" si="5">SUM(A39:A43)</f>
        <v>0</v>
      </c>
      <c r="B44" s="509">
        <f t="shared" si="5"/>
        <v>0</v>
      </c>
      <c r="C44" s="509">
        <f t="shared" si="5"/>
        <v>0</v>
      </c>
      <c r="D44" s="509">
        <f t="shared" si="5"/>
        <v>0</v>
      </c>
      <c r="E44" s="509"/>
      <c r="F44" s="509">
        <f t="shared" si="5"/>
        <v>0</v>
      </c>
      <c r="G44" s="509"/>
      <c r="H44" s="509">
        <f t="shared" si="5"/>
        <v>0</v>
      </c>
      <c r="I44" s="500"/>
      <c r="J44" s="519"/>
      <c r="K44" s="520"/>
    </row>
    <row r="45" spans="1:254" s="529" customFormat="1" ht="17.25" hidden="1"/>
    <row r="46" spans="1:254" ht="15" hidden="1" customHeight="1"/>
    <row r="47" spans="1:254" ht="15" hidden="1" customHeight="1">
      <c r="A47" s="514"/>
      <c r="B47" s="514"/>
      <c r="C47" s="514"/>
      <c r="D47" s="514"/>
      <c r="E47" s="514"/>
      <c r="F47" s="514"/>
      <c r="G47" s="514"/>
      <c r="H47" s="515"/>
    </row>
    <row r="48" spans="1:254" ht="15" hidden="1" customHeight="1">
      <c r="A48" s="531" t="s">
        <v>299</v>
      </c>
      <c r="B48" s="531"/>
      <c r="C48" s="531"/>
      <c r="D48" s="531"/>
      <c r="E48" s="531"/>
      <c r="F48" s="518"/>
      <c r="G48" s="493"/>
      <c r="H48" s="494"/>
      <c r="I48" s="493"/>
      <c r="J48" s="519"/>
      <c r="K48" s="520"/>
      <c r="L48" s="493"/>
    </row>
    <row r="49" spans="1:48" ht="15" hidden="1" customHeight="1">
      <c r="A49" s="532" t="s">
        <v>228</v>
      </c>
      <c r="B49" s="531"/>
      <c r="C49" s="531"/>
      <c r="D49" s="532"/>
      <c r="E49" s="532"/>
      <c r="F49" s="518"/>
      <c r="G49" s="494"/>
      <c r="H49" s="494"/>
      <c r="I49" s="494"/>
      <c r="J49" s="522"/>
      <c r="K49" s="523"/>
      <c r="L49" s="494"/>
    </row>
    <row r="50" spans="1:48" ht="15" hidden="1" customHeight="1">
      <c r="A50" s="531" t="s">
        <v>315</v>
      </c>
      <c r="B50" s="531"/>
      <c r="C50" s="531"/>
      <c r="D50" s="531"/>
      <c r="E50" s="531"/>
      <c r="F50" s="518"/>
      <c r="G50" s="494"/>
      <c r="H50" s="494"/>
      <c r="I50" s="494"/>
      <c r="J50" s="522"/>
      <c r="K50" s="523"/>
      <c r="L50" s="494"/>
    </row>
    <row r="51" spans="1:48" ht="15" hidden="1" customHeight="1">
      <c r="A51" s="494"/>
      <c r="B51" s="494"/>
      <c r="C51" s="494"/>
      <c r="D51" s="494"/>
      <c r="E51" s="494"/>
      <c r="F51" s="494"/>
      <c r="G51" s="494"/>
      <c r="H51" s="494"/>
      <c r="I51" s="494"/>
      <c r="J51" s="522"/>
      <c r="K51" s="523"/>
      <c r="L51" s="494"/>
    </row>
    <row r="52" spans="1:48" ht="15" hidden="1" customHeight="1">
      <c r="A52" s="493" t="s">
        <v>301</v>
      </c>
      <c r="B52" s="493"/>
      <c r="C52" s="498">
        <f>'SUMMARY 2021-22'!$C$2</f>
        <v>44651</v>
      </c>
      <c r="D52" s="494"/>
      <c r="E52" s="494"/>
      <c r="F52" s="494"/>
      <c r="G52" s="494"/>
      <c r="H52" s="494"/>
      <c r="I52" s="494"/>
      <c r="J52" s="522"/>
      <c r="K52" s="523"/>
      <c r="L52" s="494"/>
    </row>
    <row r="53" spans="1:48" ht="15" hidden="1" customHeight="1">
      <c r="A53" s="540" t="s">
        <v>302</v>
      </c>
      <c r="B53" s="540"/>
      <c r="C53" s="540"/>
      <c r="D53" s="540"/>
      <c r="E53" s="540"/>
      <c r="F53" s="540"/>
      <c r="G53" s="540"/>
      <c r="H53" s="540"/>
      <c r="I53" s="540"/>
      <c r="J53" s="540"/>
      <c r="K53" s="540"/>
      <c r="L53" s="540"/>
    </row>
    <row r="54" spans="1:48" ht="15" hidden="1" customHeight="1">
      <c r="A54" s="494"/>
      <c r="B54" s="494"/>
      <c r="C54" s="494"/>
      <c r="D54" s="494"/>
      <c r="E54" s="494"/>
      <c r="F54" s="494"/>
      <c r="G54" s="494"/>
      <c r="H54" s="494"/>
      <c r="I54" s="494"/>
      <c r="J54" s="522"/>
      <c r="K54" s="523"/>
      <c r="L54" s="494"/>
    </row>
    <row r="55" spans="1:48" ht="53.25" hidden="1" customHeight="1">
      <c r="A55" s="499" t="s">
        <v>207</v>
      </c>
      <c r="B55" s="499" t="s">
        <v>208</v>
      </c>
      <c r="C55" s="499" t="s">
        <v>209</v>
      </c>
      <c r="D55" s="499" t="s">
        <v>210</v>
      </c>
      <c r="E55" s="499"/>
      <c r="F55" s="499" t="s">
        <v>212</v>
      </c>
      <c r="G55" s="499"/>
      <c r="H55" s="499" t="s">
        <v>303</v>
      </c>
      <c r="I55" s="500"/>
      <c r="J55" s="503" t="s">
        <v>304</v>
      </c>
      <c r="K55" s="503" t="s">
        <v>53</v>
      </c>
      <c r="L55" s="503" t="s">
        <v>305</v>
      </c>
    </row>
    <row r="56" spans="1:48" ht="15" hidden="1" customHeight="1">
      <c r="A56" s="524"/>
      <c r="B56" s="524"/>
      <c r="C56" s="524"/>
      <c r="D56" s="524"/>
      <c r="E56" s="524"/>
      <c r="F56" s="524">
        <v>21.31</v>
      </c>
      <c r="G56" s="524"/>
      <c r="H56" s="494">
        <f>SUM(A56:F56)</f>
        <v>21.31</v>
      </c>
      <c r="I56" s="493"/>
      <c r="J56" s="525"/>
      <c r="K56" s="520">
        <v>44145</v>
      </c>
      <c r="L56" s="526" t="s">
        <v>316</v>
      </c>
    </row>
    <row r="57" spans="1:48" ht="15" hidden="1" customHeight="1">
      <c r="A57" s="493"/>
      <c r="B57" s="493"/>
      <c r="C57" s="493"/>
      <c r="D57" s="493"/>
      <c r="E57" s="493"/>
      <c r="F57" s="493"/>
      <c r="G57" s="493"/>
      <c r="H57" s="494">
        <f t="shared" ref="H57:H60" si="6">SUM(A57:F57)</f>
        <v>0</v>
      </c>
      <c r="I57" s="493"/>
      <c r="J57" s="519"/>
      <c r="K57" s="520"/>
      <c r="L57" s="507"/>
    </row>
    <row r="58" spans="1:48" ht="15" hidden="1" customHeight="1">
      <c r="A58" s="493"/>
      <c r="B58" s="493"/>
      <c r="C58" s="493"/>
      <c r="D58" s="493"/>
      <c r="E58" s="493"/>
      <c r="F58" s="493"/>
      <c r="G58" s="493"/>
      <c r="H58" s="494">
        <f t="shared" si="6"/>
        <v>0</v>
      </c>
      <c r="I58" s="493"/>
      <c r="J58" s="519"/>
      <c r="K58" s="520"/>
      <c r="L58" s="507"/>
    </row>
    <row r="59" spans="1:48" ht="15" hidden="1" customHeight="1">
      <c r="A59" s="493"/>
      <c r="B59" s="493"/>
      <c r="C59" s="493"/>
      <c r="D59" s="493"/>
      <c r="E59" s="493"/>
      <c r="F59" s="493"/>
      <c r="G59" s="493"/>
      <c r="H59" s="494">
        <f t="shared" si="6"/>
        <v>0</v>
      </c>
      <c r="I59" s="493"/>
      <c r="J59" s="519"/>
      <c r="K59" s="520"/>
      <c r="L59" s="507"/>
    </row>
    <row r="60" spans="1:48" ht="15" hidden="1" customHeight="1">
      <c r="A60" s="493"/>
      <c r="B60" s="493"/>
      <c r="C60" s="493"/>
      <c r="D60" s="493"/>
      <c r="E60" s="493"/>
      <c r="F60" s="493"/>
      <c r="G60" s="493"/>
      <c r="H60" s="494">
        <f t="shared" si="6"/>
        <v>0</v>
      </c>
      <c r="I60" s="493"/>
      <c r="J60" s="519"/>
      <c r="K60" s="520"/>
      <c r="L60" s="507"/>
    </row>
    <row r="61" spans="1:48" ht="15" hidden="1" customHeight="1" thickBot="1">
      <c r="A61" s="509">
        <f t="shared" ref="A61:F61" si="7">SUM(A56:A60)</f>
        <v>0</v>
      </c>
      <c r="B61" s="509">
        <f t="shared" si="7"/>
        <v>0</v>
      </c>
      <c r="C61" s="509">
        <f t="shared" si="7"/>
        <v>0</v>
      </c>
      <c r="D61" s="509">
        <f t="shared" si="7"/>
        <v>0</v>
      </c>
      <c r="E61" s="509"/>
      <c r="F61" s="509">
        <f t="shared" si="7"/>
        <v>21.31</v>
      </c>
      <c r="G61" s="509"/>
      <c r="H61" s="509">
        <f t="shared" ref="H61" si="8">SUM(H56:H60)</f>
        <v>21.31</v>
      </c>
      <c r="I61" s="500"/>
      <c r="J61" s="519"/>
      <c r="K61" s="520"/>
      <c r="L61" s="493"/>
    </row>
    <row r="62" spans="1:48" ht="15" hidden="1" customHeight="1">
      <c r="A62" s="529"/>
      <c r="B62" s="529"/>
      <c r="C62" s="529"/>
      <c r="D62" s="529"/>
      <c r="E62" s="529"/>
      <c r="F62" s="529"/>
      <c r="G62" s="529"/>
      <c r="H62" s="529"/>
      <c r="I62" s="529"/>
      <c r="J62" s="529"/>
      <c r="K62" s="529"/>
      <c r="L62" s="529"/>
    </row>
    <row r="63" spans="1:48" ht="15" hidden="1" customHeight="1"/>
    <row r="64" spans="1:48" ht="17.649999999999999" hidden="1">
      <c r="A64" s="533" t="s">
        <v>299</v>
      </c>
      <c r="B64" s="533"/>
      <c r="C64" s="533"/>
      <c r="D64" s="533"/>
      <c r="E64" s="533"/>
      <c r="F64" s="493"/>
      <c r="G64" s="493"/>
      <c r="H64" s="494"/>
      <c r="I64" s="493"/>
      <c r="J64" s="519"/>
      <c r="K64" s="520"/>
      <c r="L64" s="493"/>
      <c r="M64" s="493"/>
      <c r="N64" s="528"/>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3"/>
      <c r="AU64" s="493"/>
      <c r="AV64" s="493"/>
    </row>
    <row r="65" spans="1:48" ht="17.649999999999999" hidden="1">
      <c r="A65" s="534" t="s">
        <v>317</v>
      </c>
      <c r="B65" s="533"/>
      <c r="C65" s="533"/>
      <c r="D65" s="534"/>
      <c r="E65" s="534"/>
      <c r="F65" s="493"/>
      <c r="G65" s="494"/>
      <c r="H65" s="494"/>
      <c r="I65" s="494"/>
      <c r="J65" s="522"/>
      <c r="K65" s="523"/>
      <c r="L65" s="494"/>
      <c r="M65" s="493"/>
      <c r="N65" s="528"/>
      <c r="O65" s="493"/>
      <c r="P65" s="493"/>
      <c r="Q65" s="493"/>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3"/>
      <c r="AU65" s="493"/>
      <c r="AV65" s="493"/>
    </row>
    <row r="66" spans="1:48" ht="17.649999999999999" hidden="1">
      <c r="A66" s="533" t="s">
        <v>318</v>
      </c>
      <c r="B66" s="533"/>
      <c r="C66" s="533"/>
      <c r="D66" s="533"/>
      <c r="E66" s="533"/>
      <c r="F66" s="493"/>
      <c r="G66" s="494"/>
      <c r="H66" s="494"/>
      <c r="I66" s="494"/>
      <c r="J66" s="522"/>
      <c r="K66" s="523"/>
      <c r="L66" s="494"/>
      <c r="M66" s="493"/>
      <c r="N66" s="528"/>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3"/>
      <c r="AU66" s="493"/>
      <c r="AV66" s="493"/>
    </row>
    <row r="67" spans="1:48" ht="17.649999999999999" hidden="1">
      <c r="A67" s="494"/>
      <c r="B67" s="494"/>
      <c r="C67" s="494"/>
      <c r="D67" s="494"/>
      <c r="E67" s="494"/>
      <c r="F67" s="494"/>
      <c r="G67" s="494"/>
      <c r="H67" s="494"/>
      <c r="I67" s="494"/>
      <c r="J67" s="522"/>
      <c r="K67" s="523"/>
      <c r="L67" s="494"/>
      <c r="M67" s="493"/>
      <c r="N67" s="528"/>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3"/>
      <c r="AU67" s="493"/>
      <c r="AV67" s="493"/>
    </row>
    <row r="68" spans="1:48" ht="17.649999999999999" hidden="1">
      <c r="A68" s="493" t="s">
        <v>301</v>
      </c>
      <c r="B68" s="493"/>
      <c r="C68" s="498">
        <f>'SUMMARY 2021-22'!$C$2</f>
        <v>44651</v>
      </c>
      <c r="D68" s="494"/>
      <c r="E68" s="494"/>
      <c r="F68" s="494"/>
      <c r="G68" s="494"/>
      <c r="H68" s="494"/>
      <c r="I68" s="494"/>
      <c r="J68" s="522"/>
      <c r="K68" s="523"/>
      <c r="L68" s="494"/>
      <c r="M68" s="493"/>
      <c r="N68" s="528"/>
      <c r="O68" s="493"/>
      <c r="P68" s="493"/>
      <c r="Q68" s="493"/>
      <c r="R68" s="493"/>
      <c r="S68" s="493"/>
      <c r="T68" s="493"/>
      <c r="U68" s="493"/>
      <c r="V68" s="493"/>
      <c r="W68" s="493"/>
      <c r="X68" s="493"/>
      <c r="Y68" s="493"/>
      <c r="Z68" s="493"/>
      <c r="AA68" s="493"/>
      <c r="AB68" s="493"/>
      <c r="AC68" s="493"/>
      <c r="AD68" s="493"/>
      <c r="AE68" s="493"/>
      <c r="AF68" s="493"/>
      <c r="AG68" s="493"/>
      <c r="AH68" s="493"/>
      <c r="AI68" s="493"/>
      <c r="AJ68" s="493"/>
      <c r="AK68" s="493"/>
      <c r="AL68" s="493"/>
      <c r="AM68" s="493"/>
      <c r="AN68" s="493"/>
      <c r="AO68" s="493"/>
      <c r="AP68" s="493"/>
      <c r="AQ68" s="493"/>
      <c r="AR68" s="493"/>
      <c r="AS68" s="493"/>
      <c r="AT68" s="493"/>
      <c r="AU68" s="493"/>
      <c r="AV68" s="493"/>
    </row>
    <row r="69" spans="1:48" ht="17.25" hidden="1" customHeight="1">
      <c r="A69" s="540" t="s">
        <v>302</v>
      </c>
      <c r="B69" s="540"/>
      <c r="C69" s="540"/>
      <c r="D69" s="540"/>
      <c r="E69" s="540"/>
      <c r="F69" s="540"/>
      <c r="G69" s="540"/>
      <c r="H69" s="540"/>
      <c r="I69" s="540"/>
      <c r="J69" s="540"/>
      <c r="K69" s="540"/>
      <c r="L69" s="540"/>
      <c r="M69" s="493"/>
      <c r="N69" s="528"/>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3"/>
      <c r="AU69" s="493"/>
      <c r="AV69" s="493"/>
    </row>
    <row r="70" spans="1:48" ht="17.649999999999999" hidden="1">
      <c r="A70" s="494"/>
      <c r="B70" s="494"/>
      <c r="C70" s="494"/>
      <c r="D70" s="494"/>
      <c r="E70" s="494"/>
      <c r="F70" s="494"/>
      <c r="G70" s="494"/>
      <c r="H70" s="494"/>
      <c r="I70" s="494"/>
      <c r="J70" s="522"/>
      <c r="K70" s="523"/>
      <c r="L70" s="494"/>
      <c r="M70" s="493"/>
      <c r="N70" s="528"/>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3"/>
      <c r="AU70" s="493"/>
      <c r="AV70" s="493"/>
    </row>
    <row r="71" spans="1:48" ht="52.9" hidden="1">
      <c r="A71" s="499" t="s">
        <v>207</v>
      </c>
      <c r="B71" s="499" t="s">
        <v>208</v>
      </c>
      <c r="C71" s="499" t="s">
        <v>209</v>
      </c>
      <c r="D71" s="499" t="s">
        <v>210</v>
      </c>
      <c r="E71" s="499"/>
      <c r="F71" s="499" t="s">
        <v>212</v>
      </c>
      <c r="G71" s="499"/>
      <c r="H71" s="499" t="s">
        <v>303</v>
      </c>
      <c r="I71" s="500"/>
      <c r="J71" s="503" t="s">
        <v>304</v>
      </c>
      <c r="K71" s="503" t="s">
        <v>53</v>
      </c>
      <c r="L71" s="503" t="s">
        <v>305</v>
      </c>
      <c r="M71" s="493"/>
      <c r="N71" s="528"/>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3"/>
      <c r="AU71" s="493"/>
      <c r="AV71" s="493"/>
    </row>
    <row r="72" spans="1:48" ht="17.649999999999999" hidden="1">
      <c r="A72" s="493"/>
      <c r="B72" s="493"/>
      <c r="C72" s="493"/>
      <c r="D72" s="493"/>
      <c r="E72" s="493"/>
      <c r="F72" s="493"/>
      <c r="G72" s="493"/>
      <c r="H72" s="494">
        <f>SUM(A72:F72)</f>
        <v>0</v>
      </c>
      <c r="I72" s="493"/>
      <c r="J72" s="525"/>
      <c r="K72" s="520"/>
      <c r="L72" s="526"/>
      <c r="M72" s="493"/>
      <c r="N72" s="528"/>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3"/>
      <c r="AU72" s="493"/>
      <c r="AV72" s="493"/>
    </row>
    <row r="73" spans="1:48" ht="17.649999999999999" hidden="1">
      <c r="A73" s="524"/>
      <c r="B73" s="524"/>
      <c r="C73" s="524"/>
      <c r="D73" s="524"/>
      <c r="E73" s="524"/>
      <c r="F73" s="524"/>
      <c r="G73" s="524"/>
      <c r="H73" s="494">
        <f>SUM(A73:F73)</f>
        <v>0</v>
      </c>
      <c r="I73" s="493"/>
      <c r="J73" s="525"/>
      <c r="K73" s="520"/>
      <c r="L73" s="526"/>
      <c r="M73" s="493"/>
      <c r="N73" s="528"/>
      <c r="O73" s="493"/>
      <c r="P73" s="493"/>
      <c r="Q73" s="493"/>
      <c r="R73" s="493"/>
      <c r="S73" s="493"/>
      <c r="T73" s="493"/>
      <c r="U73" s="493"/>
      <c r="V73" s="493"/>
      <c r="W73" s="493"/>
      <c r="X73" s="493"/>
      <c r="Y73" s="493"/>
      <c r="Z73" s="493"/>
      <c r="AA73" s="493"/>
      <c r="AB73" s="493"/>
      <c r="AC73" s="493"/>
      <c r="AD73" s="493"/>
      <c r="AE73" s="493"/>
      <c r="AF73" s="493"/>
      <c r="AG73" s="493"/>
      <c r="AH73" s="493"/>
      <c r="AI73" s="493"/>
      <c r="AJ73" s="493"/>
      <c r="AK73" s="493"/>
      <c r="AL73" s="493"/>
      <c r="AM73" s="493"/>
      <c r="AN73" s="493"/>
      <c r="AO73" s="493"/>
      <c r="AP73" s="493"/>
      <c r="AQ73" s="493"/>
      <c r="AR73" s="493"/>
      <c r="AS73" s="493"/>
      <c r="AT73" s="493"/>
      <c r="AU73" s="493"/>
      <c r="AV73" s="493"/>
    </row>
    <row r="74" spans="1:48" ht="17.649999999999999" hidden="1">
      <c r="A74" s="493"/>
      <c r="B74" s="493"/>
      <c r="C74" s="493"/>
      <c r="D74" s="493"/>
      <c r="E74" s="493"/>
      <c r="F74" s="493"/>
      <c r="G74" s="493"/>
      <c r="H74" s="494">
        <f>SUM(A74:F74)</f>
        <v>0</v>
      </c>
      <c r="I74" s="493"/>
      <c r="J74" s="525"/>
      <c r="K74" s="520"/>
      <c r="L74" s="507"/>
      <c r="M74" s="493"/>
      <c r="N74" s="528"/>
      <c r="O74" s="493"/>
      <c r="P74" s="493"/>
      <c r="Q74" s="493"/>
      <c r="R74" s="493"/>
      <c r="S74" s="493"/>
      <c r="T74" s="493"/>
      <c r="U74" s="493"/>
      <c r="V74" s="493"/>
      <c r="W74" s="493"/>
      <c r="X74" s="493"/>
      <c r="Y74" s="493"/>
      <c r="Z74" s="493"/>
      <c r="AA74" s="493"/>
      <c r="AB74" s="493"/>
      <c r="AC74" s="493"/>
      <c r="AD74" s="493"/>
      <c r="AE74" s="493"/>
      <c r="AF74" s="493"/>
      <c r="AG74" s="493"/>
      <c r="AH74" s="493"/>
      <c r="AI74" s="493"/>
      <c r="AJ74" s="493"/>
      <c r="AK74" s="493"/>
      <c r="AL74" s="493"/>
      <c r="AM74" s="493"/>
      <c r="AN74" s="493"/>
      <c r="AO74" s="493"/>
      <c r="AP74" s="493"/>
      <c r="AQ74" s="493"/>
      <c r="AR74" s="493"/>
      <c r="AS74" s="493"/>
      <c r="AT74" s="493"/>
      <c r="AU74" s="493"/>
      <c r="AV74" s="493"/>
    </row>
    <row r="75" spans="1:48" ht="17.649999999999999" hidden="1">
      <c r="A75" s="493"/>
      <c r="B75" s="493"/>
      <c r="C75" s="493"/>
      <c r="D75" s="493"/>
      <c r="E75" s="493"/>
      <c r="F75" s="493"/>
      <c r="G75" s="493"/>
      <c r="H75" s="494">
        <f t="shared" ref="H75:H76" si="9">SUM(A75:F75)</f>
        <v>0</v>
      </c>
      <c r="I75" s="493"/>
      <c r="J75" s="525"/>
      <c r="K75" s="520"/>
      <c r="L75" s="526"/>
      <c r="M75" s="493"/>
      <c r="N75" s="528"/>
      <c r="O75" s="493"/>
      <c r="P75" s="493"/>
      <c r="Q75" s="493"/>
      <c r="R75" s="493"/>
      <c r="S75" s="493"/>
      <c r="T75" s="493"/>
      <c r="U75" s="493"/>
      <c r="V75" s="493"/>
      <c r="W75" s="493"/>
      <c r="X75" s="493"/>
      <c r="Y75" s="493"/>
      <c r="Z75" s="493"/>
      <c r="AA75" s="493"/>
      <c r="AB75" s="493"/>
      <c r="AC75" s="493"/>
      <c r="AD75" s="493"/>
      <c r="AE75" s="493"/>
      <c r="AF75" s="493"/>
      <c r="AG75" s="493"/>
      <c r="AH75" s="493"/>
      <c r="AI75" s="493"/>
      <c r="AJ75" s="493"/>
      <c r="AK75" s="493"/>
      <c r="AL75" s="493"/>
      <c r="AM75" s="493"/>
      <c r="AN75" s="493"/>
      <c r="AO75" s="493"/>
      <c r="AP75" s="493"/>
      <c r="AQ75" s="493"/>
      <c r="AR75" s="493"/>
      <c r="AS75" s="493"/>
      <c r="AT75" s="493"/>
      <c r="AU75" s="493"/>
      <c r="AV75" s="493"/>
    </row>
    <row r="76" spans="1:48" ht="17.649999999999999" hidden="1">
      <c r="A76" s="493"/>
      <c r="B76" s="493"/>
      <c r="C76" s="493"/>
      <c r="D76" s="493"/>
      <c r="E76" s="493"/>
      <c r="F76" s="493"/>
      <c r="G76" s="493"/>
      <c r="H76" s="494">
        <f t="shared" si="9"/>
        <v>0</v>
      </c>
      <c r="I76" s="493"/>
      <c r="J76" s="525"/>
      <c r="K76" s="520"/>
      <c r="L76" s="526"/>
      <c r="M76" s="493"/>
      <c r="N76" s="528"/>
      <c r="O76" s="493"/>
      <c r="P76" s="493"/>
      <c r="Q76" s="493"/>
      <c r="R76" s="493"/>
      <c r="S76" s="493"/>
      <c r="T76" s="493"/>
      <c r="U76" s="493"/>
      <c r="V76" s="493"/>
      <c r="W76" s="493"/>
      <c r="X76" s="493"/>
      <c r="Y76" s="493"/>
      <c r="Z76" s="493"/>
      <c r="AA76" s="493"/>
      <c r="AB76" s="493"/>
      <c r="AC76" s="493"/>
      <c r="AD76" s="493"/>
      <c r="AE76" s="493"/>
      <c r="AF76" s="493"/>
      <c r="AG76" s="493"/>
      <c r="AH76" s="493"/>
      <c r="AI76" s="493"/>
      <c r="AJ76" s="493"/>
      <c r="AK76" s="493"/>
      <c r="AL76" s="493"/>
      <c r="AM76" s="493"/>
      <c r="AN76" s="493"/>
      <c r="AO76" s="493"/>
      <c r="AP76" s="493"/>
      <c r="AQ76" s="493"/>
      <c r="AR76" s="493"/>
      <c r="AS76" s="493"/>
      <c r="AT76" s="493"/>
      <c r="AU76" s="493"/>
      <c r="AV76" s="493"/>
    </row>
    <row r="77" spans="1:48" ht="17.649999999999999" hidden="1">
      <c r="A77" s="493"/>
      <c r="B77" s="493"/>
      <c r="C77" s="493"/>
      <c r="D77" s="493"/>
      <c r="E77" s="493"/>
      <c r="F77" s="493"/>
      <c r="G77" s="493"/>
      <c r="H77" s="494">
        <f>SUM(A77:F77)</f>
        <v>0</v>
      </c>
      <c r="I77" s="493"/>
      <c r="J77" s="525"/>
      <c r="K77" s="520"/>
      <c r="L77" s="507"/>
      <c r="M77" s="493"/>
      <c r="N77" s="528"/>
      <c r="O77" s="493"/>
      <c r="P77" s="493"/>
      <c r="Q77" s="493"/>
      <c r="R77" s="493"/>
      <c r="S77" s="493"/>
      <c r="T77" s="493"/>
      <c r="U77" s="493"/>
      <c r="V77" s="493"/>
      <c r="W77" s="493"/>
      <c r="X77" s="493"/>
      <c r="Y77" s="493"/>
      <c r="Z77" s="493"/>
      <c r="AA77" s="493"/>
      <c r="AB77" s="493"/>
      <c r="AC77" s="493"/>
      <c r="AD77" s="493"/>
      <c r="AE77" s="493"/>
      <c r="AF77" s="493"/>
      <c r="AG77" s="493"/>
      <c r="AH77" s="493"/>
      <c r="AI77" s="493"/>
      <c r="AJ77" s="493"/>
      <c r="AK77" s="493"/>
      <c r="AL77" s="493"/>
      <c r="AM77" s="493"/>
      <c r="AN77" s="493"/>
      <c r="AO77" s="493"/>
      <c r="AP77" s="493"/>
      <c r="AQ77" s="493"/>
      <c r="AR77" s="493"/>
      <c r="AS77" s="493"/>
      <c r="AT77" s="493"/>
      <c r="AU77" s="493"/>
      <c r="AV77" s="493"/>
    </row>
    <row r="78" spans="1:48" ht="18" hidden="1" thickBot="1">
      <c r="A78" s="509">
        <f>SUM(A72:A77)</f>
        <v>0</v>
      </c>
      <c r="B78" s="509">
        <f>SUM(B72:B77)</f>
        <v>0</v>
      </c>
      <c r="C78" s="509">
        <f>SUM(C72:C77)</f>
        <v>0</v>
      </c>
      <c r="D78" s="509">
        <f>SUM(D72:D77)</f>
        <v>0</v>
      </c>
      <c r="E78" s="509"/>
      <c r="F78" s="509">
        <f>SUM(F72:F77)</f>
        <v>0</v>
      </c>
      <c r="G78" s="509"/>
      <c r="H78" s="509">
        <f>SUM(H72:H77)</f>
        <v>0</v>
      </c>
      <c r="I78" s="500"/>
      <c r="J78" s="519"/>
      <c r="K78" s="520"/>
      <c r="L78" s="493"/>
      <c r="M78" s="493"/>
      <c r="N78" s="528"/>
      <c r="O78" s="493"/>
      <c r="P78" s="493"/>
      <c r="Q78" s="493"/>
      <c r="R78" s="493"/>
      <c r="S78" s="493"/>
      <c r="T78" s="493"/>
      <c r="U78" s="493"/>
      <c r="V78" s="493"/>
      <c r="W78" s="493"/>
      <c r="X78" s="493"/>
      <c r="Y78" s="493"/>
      <c r="Z78" s="493"/>
      <c r="AA78" s="493"/>
      <c r="AB78" s="493"/>
      <c r="AC78" s="493"/>
      <c r="AD78" s="493"/>
      <c r="AE78" s="493"/>
      <c r="AF78" s="493"/>
      <c r="AG78" s="493"/>
      <c r="AH78" s="493"/>
      <c r="AI78" s="493"/>
      <c r="AJ78" s="493"/>
      <c r="AK78" s="493"/>
      <c r="AL78" s="493"/>
      <c r="AM78" s="493"/>
      <c r="AN78" s="493"/>
      <c r="AO78" s="493"/>
      <c r="AP78" s="493"/>
      <c r="AQ78" s="493"/>
      <c r="AR78" s="493"/>
      <c r="AS78" s="493"/>
      <c r="AT78" s="493"/>
      <c r="AU78" s="493"/>
      <c r="AV78" s="493"/>
    </row>
    <row r="79" spans="1:48" s="493" customFormat="1" ht="30" hidden="1" customHeight="1">
      <c r="H79" s="494"/>
      <c r="K79" s="495"/>
    </row>
    <row r="80" spans="1:48" ht="17.649999999999999">
      <c r="A80" s="535" t="s">
        <v>299</v>
      </c>
      <c r="B80" s="535"/>
      <c r="C80" s="535"/>
      <c r="D80" s="535"/>
      <c r="E80" s="535"/>
      <c r="F80" s="493"/>
      <c r="G80" s="493"/>
      <c r="H80" s="494"/>
      <c r="I80" s="493"/>
      <c r="J80" s="519"/>
      <c r="K80" s="520"/>
      <c r="L80" s="493"/>
      <c r="M80" s="493"/>
      <c r="N80" s="528"/>
      <c r="O80" s="493"/>
      <c r="P80" s="493"/>
      <c r="Q80" s="493"/>
      <c r="R80" s="493"/>
      <c r="S80" s="493"/>
      <c r="T80" s="493"/>
      <c r="U80" s="493"/>
      <c r="V80" s="493"/>
      <c r="W80" s="493"/>
      <c r="X80" s="493"/>
      <c r="Y80" s="493"/>
      <c r="Z80" s="493"/>
      <c r="AA80" s="493"/>
      <c r="AB80" s="493"/>
      <c r="AC80" s="493"/>
      <c r="AD80" s="493"/>
      <c r="AE80" s="493"/>
      <c r="AF80" s="493"/>
      <c r="AG80" s="493"/>
      <c r="AH80" s="493"/>
      <c r="AI80" s="493"/>
      <c r="AJ80" s="493"/>
      <c r="AK80" s="493"/>
      <c r="AL80" s="493"/>
      <c r="AM80" s="493"/>
      <c r="AN80" s="493"/>
      <c r="AO80" s="493"/>
      <c r="AP80" s="493"/>
      <c r="AQ80" s="493"/>
      <c r="AR80" s="493"/>
      <c r="AS80" s="493"/>
      <c r="AT80" s="493"/>
      <c r="AU80" s="493"/>
      <c r="AV80" s="493"/>
    </row>
    <row r="81" spans="1:48" ht="17.649999999999999">
      <c r="A81" s="536" t="s">
        <v>317</v>
      </c>
      <c r="B81" s="535"/>
      <c r="C81" s="535"/>
      <c r="D81" s="536"/>
      <c r="E81" s="536"/>
      <c r="F81" s="493"/>
      <c r="G81" s="494"/>
      <c r="H81" s="494"/>
      <c r="I81" s="494"/>
      <c r="J81" s="522"/>
      <c r="K81" s="523"/>
      <c r="L81" s="494"/>
      <c r="M81" s="493"/>
      <c r="N81" s="528"/>
      <c r="O81" s="493"/>
      <c r="P81" s="493"/>
      <c r="Q81" s="493"/>
      <c r="R81" s="493"/>
      <c r="S81" s="493"/>
      <c r="T81" s="493"/>
      <c r="U81" s="493"/>
      <c r="V81" s="493"/>
      <c r="W81" s="493"/>
      <c r="X81" s="493"/>
      <c r="Y81" s="493"/>
      <c r="Z81" s="493"/>
      <c r="AA81" s="493"/>
      <c r="AB81" s="493"/>
      <c r="AC81" s="493"/>
      <c r="AD81" s="493"/>
      <c r="AE81" s="493"/>
      <c r="AF81" s="493"/>
      <c r="AG81" s="493"/>
      <c r="AH81" s="493"/>
      <c r="AI81" s="493"/>
      <c r="AJ81" s="493"/>
      <c r="AK81" s="493"/>
      <c r="AL81" s="493"/>
      <c r="AM81" s="493"/>
      <c r="AN81" s="493"/>
      <c r="AO81" s="493"/>
      <c r="AP81" s="493"/>
      <c r="AQ81" s="493"/>
      <c r="AR81" s="493"/>
      <c r="AS81" s="493"/>
      <c r="AT81" s="493"/>
      <c r="AU81" s="493"/>
      <c r="AV81" s="493"/>
    </row>
    <row r="82" spans="1:48" ht="17.649999999999999">
      <c r="A82" s="535" t="s">
        <v>319</v>
      </c>
      <c r="B82" s="535"/>
      <c r="C82" s="535"/>
      <c r="D82" s="535"/>
      <c r="E82" s="535"/>
      <c r="F82" s="493"/>
      <c r="G82" s="494"/>
      <c r="H82" s="494"/>
      <c r="I82" s="494"/>
      <c r="J82" s="522"/>
      <c r="K82" s="523"/>
      <c r="L82" s="494"/>
      <c r="M82" s="493"/>
      <c r="N82" s="528"/>
      <c r="O82" s="493"/>
      <c r="P82" s="493"/>
      <c r="Q82" s="493"/>
      <c r="R82" s="493"/>
      <c r="S82" s="493"/>
      <c r="T82" s="493"/>
      <c r="U82" s="493"/>
      <c r="V82" s="493"/>
      <c r="W82" s="493"/>
      <c r="X82" s="493"/>
      <c r="Y82" s="493"/>
      <c r="Z82" s="493"/>
      <c r="AA82" s="493"/>
      <c r="AB82" s="493"/>
      <c r="AC82" s="493"/>
      <c r="AD82" s="493"/>
      <c r="AE82" s="493"/>
      <c r="AF82" s="493"/>
      <c r="AG82" s="493"/>
      <c r="AH82" s="493"/>
      <c r="AI82" s="493"/>
      <c r="AJ82" s="493"/>
      <c r="AK82" s="493"/>
      <c r="AL82" s="493"/>
      <c r="AM82" s="493"/>
      <c r="AN82" s="493"/>
      <c r="AO82" s="493"/>
      <c r="AP82" s="493"/>
      <c r="AQ82" s="493"/>
      <c r="AR82" s="493"/>
      <c r="AS82" s="493"/>
      <c r="AT82" s="493"/>
      <c r="AU82" s="493"/>
      <c r="AV82" s="493"/>
    </row>
    <row r="83" spans="1:48" ht="17.649999999999999">
      <c r="A83" s="494"/>
      <c r="B83" s="494"/>
      <c r="C83" s="494"/>
      <c r="D83" s="494"/>
      <c r="E83" s="494"/>
      <c r="F83" s="494"/>
      <c r="G83" s="494"/>
      <c r="H83" s="494"/>
      <c r="I83" s="494"/>
      <c r="J83" s="522"/>
      <c r="K83" s="523"/>
      <c r="L83" s="494"/>
      <c r="M83" s="493"/>
      <c r="N83" s="528"/>
      <c r="O83" s="493"/>
      <c r="P83" s="493"/>
      <c r="Q83" s="493"/>
      <c r="R83" s="493"/>
      <c r="S83" s="493"/>
      <c r="T83" s="493"/>
      <c r="U83" s="493"/>
      <c r="V83" s="493"/>
      <c r="W83" s="493"/>
      <c r="X83" s="493"/>
      <c r="Y83" s="493"/>
      <c r="Z83" s="493"/>
      <c r="AA83" s="493"/>
      <c r="AB83" s="493"/>
      <c r="AC83" s="493"/>
      <c r="AD83" s="493"/>
      <c r="AE83" s="493"/>
      <c r="AF83" s="493"/>
      <c r="AG83" s="493"/>
      <c r="AH83" s="493"/>
      <c r="AI83" s="493"/>
      <c r="AJ83" s="493"/>
      <c r="AK83" s="493"/>
      <c r="AL83" s="493"/>
      <c r="AM83" s="493"/>
      <c r="AN83" s="493"/>
      <c r="AO83" s="493"/>
      <c r="AP83" s="493"/>
      <c r="AQ83" s="493"/>
      <c r="AR83" s="493"/>
      <c r="AS83" s="493"/>
      <c r="AT83" s="493"/>
      <c r="AU83" s="493"/>
      <c r="AV83" s="493"/>
    </row>
    <row r="84" spans="1:48" ht="17.649999999999999">
      <c r="A84" s="493" t="s">
        <v>301</v>
      </c>
      <c r="B84" s="493"/>
      <c r="C84" s="498">
        <v>45016</v>
      </c>
      <c r="D84" s="494"/>
      <c r="E84" s="494"/>
      <c r="F84" s="494"/>
      <c r="G84" s="494"/>
      <c r="H84" s="494"/>
      <c r="I84" s="494"/>
      <c r="J84" s="522"/>
      <c r="K84" s="523"/>
      <c r="L84" s="494"/>
      <c r="M84" s="493"/>
      <c r="N84" s="528"/>
      <c r="O84" s="493"/>
      <c r="P84" s="493"/>
      <c r="Q84" s="493"/>
      <c r="R84" s="493"/>
      <c r="S84" s="493"/>
      <c r="T84" s="493"/>
      <c r="U84" s="493"/>
      <c r="V84" s="493"/>
      <c r="W84" s="493"/>
      <c r="X84" s="493"/>
      <c r="Y84" s="493"/>
      <c r="Z84" s="493"/>
      <c r="AA84" s="493"/>
      <c r="AB84" s="493"/>
      <c r="AC84" s="493"/>
      <c r="AD84" s="493"/>
      <c r="AE84" s="493"/>
      <c r="AF84" s="493"/>
      <c r="AG84" s="493"/>
      <c r="AH84" s="493"/>
      <c r="AI84" s="493"/>
      <c r="AJ84" s="493"/>
      <c r="AK84" s="493"/>
      <c r="AL84" s="493"/>
      <c r="AM84" s="493"/>
      <c r="AN84" s="493"/>
      <c r="AO84" s="493"/>
      <c r="AP84" s="493"/>
      <c r="AQ84" s="493"/>
      <c r="AR84" s="493"/>
      <c r="AS84" s="493"/>
      <c r="AT84" s="493"/>
      <c r="AU84" s="493"/>
      <c r="AV84" s="493"/>
    </row>
    <row r="85" spans="1:48" ht="43.15" customHeight="1">
      <c r="A85" s="542" t="s">
        <v>302</v>
      </c>
      <c r="B85" s="541"/>
      <c r="C85" s="541"/>
      <c r="D85" s="541"/>
      <c r="E85" s="541"/>
      <c r="F85" s="541"/>
      <c r="G85" s="541"/>
      <c r="H85" s="541"/>
      <c r="I85" s="541"/>
      <c r="J85" s="541"/>
      <c r="K85" s="541"/>
      <c r="L85" s="541"/>
      <c r="M85" s="493"/>
      <c r="N85" s="528"/>
      <c r="O85" s="493"/>
      <c r="P85" s="493"/>
      <c r="Q85" s="493"/>
      <c r="R85" s="493"/>
      <c r="S85" s="493"/>
      <c r="T85" s="493"/>
      <c r="U85" s="493"/>
      <c r="V85" s="493"/>
      <c r="W85" s="493"/>
      <c r="X85" s="493"/>
      <c r="Y85" s="493"/>
      <c r="Z85" s="493"/>
      <c r="AA85" s="493"/>
      <c r="AB85" s="493"/>
      <c r="AC85" s="493"/>
      <c r="AD85" s="493"/>
      <c r="AE85" s="493"/>
      <c r="AF85" s="493"/>
      <c r="AG85" s="493"/>
      <c r="AH85" s="493"/>
      <c r="AI85" s="493"/>
      <c r="AJ85" s="493"/>
      <c r="AK85" s="493"/>
      <c r="AL85" s="493"/>
      <c r="AM85" s="493"/>
      <c r="AN85" s="493"/>
      <c r="AO85" s="493"/>
      <c r="AP85" s="493"/>
      <c r="AQ85" s="493"/>
      <c r="AR85" s="493"/>
      <c r="AS85" s="493"/>
      <c r="AT85" s="493"/>
      <c r="AU85" s="493"/>
      <c r="AV85" s="493"/>
    </row>
    <row r="86" spans="1:48" ht="17.649999999999999">
      <c r="A86" s="494"/>
      <c r="B86" s="494"/>
      <c r="C86" s="494"/>
      <c r="D86" s="494"/>
      <c r="E86" s="494"/>
      <c r="F86" s="494"/>
      <c r="G86" s="494"/>
      <c r="H86" s="494"/>
      <c r="I86" s="494"/>
      <c r="J86" s="522"/>
      <c r="K86" s="523"/>
      <c r="L86" s="494"/>
      <c r="M86" s="493"/>
      <c r="N86" s="528"/>
      <c r="O86" s="493"/>
      <c r="P86" s="493"/>
      <c r="Q86" s="493"/>
      <c r="R86" s="493"/>
      <c r="S86" s="493"/>
      <c r="T86" s="493"/>
      <c r="U86" s="493"/>
      <c r="V86" s="493"/>
      <c r="W86" s="493"/>
      <c r="X86" s="493"/>
      <c r="Y86" s="493"/>
      <c r="Z86" s="493"/>
      <c r="AA86" s="493"/>
      <c r="AB86" s="493"/>
      <c r="AC86" s="493"/>
      <c r="AD86" s="493"/>
      <c r="AE86" s="493"/>
      <c r="AF86" s="493"/>
      <c r="AG86" s="493"/>
      <c r="AH86" s="493"/>
      <c r="AI86" s="493"/>
      <c r="AJ86" s="493"/>
      <c r="AK86" s="493"/>
      <c r="AL86" s="493"/>
      <c r="AM86" s="493"/>
      <c r="AN86" s="493"/>
      <c r="AO86" s="493"/>
      <c r="AP86" s="493"/>
      <c r="AQ86" s="493"/>
      <c r="AR86" s="493"/>
      <c r="AS86" s="493"/>
      <c r="AT86" s="493"/>
      <c r="AU86" s="493"/>
      <c r="AV86" s="493"/>
    </row>
    <row r="87" spans="1:48" ht="16.899999999999999" customHeight="1">
      <c r="A87" s="499" t="s">
        <v>207</v>
      </c>
      <c r="B87" s="499" t="s">
        <v>208</v>
      </c>
      <c r="C87" s="499" t="s">
        <v>209</v>
      </c>
      <c r="D87" s="499" t="s">
        <v>210</v>
      </c>
      <c r="E87" s="499" t="s">
        <v>211</v>
      </c>
      <c r="F87" s="499" t="s">
        <v>212</v>
      </c>
      <c r="G87" s="499"/>
      <c r="H87" s="499" t="s">
        <v>303</v>
      </c>
      <c r="I87" s="500"/>
      <c r="J87" s="503" t="s">
        <v>304</v>
      </c>
      <c r="K87" s="503" t="s">
        <v>53</v>
      </c>
      <c r="L87" s="503" t="s">
        <v>305</v>
      </c>
      <c r="M87" s="537" t="s">
        <v>320</v>
      </c>
      <c r="N87" s="537" t="s">
        <v>321</v>
      </c>
      <c r="O87" s="538" t="s">
        <v>322</v>
      </c>
      <c r="P87" s="493"/>
      <c r="Q87" s="493"/>
      <c r="R87" s="493"/>
      <c r="S87" s="493"/>
      <c r="T87" s="493"/>
      <c r="U87" s="493"/>
      <c r="V87" s="493"/>
      <c r="W87" s="493"/>
      <c r="X87" s="493"/>
      <c r="Y87" s="493"/>
      <c r="Z87" s="493"/>
      <c r="AA87" s="493"/>
      <c r="AB87" s="493"/>
      <c r="AC87" s="493"/>
      <c r="AD87" s="493"/>
      <c r="AE87" s="493"/>
      <c r="AF87" s="493"/>
      <c r="AG87" s="493"/>
      <c r="AH87" s="493"/>
      <c r="AI87" s="493"/>
      <c r="AJ87" s="493"/>
      <c r="AK87" s="493"/>
      <c r="AL87" s="493"/>
      <c r="AM87" s="493"/>
      <c r="AN87" s="493"/>
      <c r="AO87" s="493"/>
      <c r="AP87" s="493"/>
      <c r="AQ87" s="493"/>
      <c r="AR87" s="493"/>
      <c r="AS87" s="493"/>
      <c r="AT87" s="493"/>
      <c r="AU87" s="493"/>
      <c r="AV87" s="493"/>
    </row>
    <row r="88" spans="1:48" ht="35.25" customHeight="1">
      <c r="A88" s="493"/>
      <c r="B88" s="493"/>
      <c r="C88" s="493"/>
      <c r="D88" s="493"/>
      <c r="E88" s="493"/>
      <c r="F88" s="493">
        <v>15.52</v>
      </c>
      <c r="G88" s="493"/>
      <c r="H88" s="494">
        <f>SUM(A88:F88)</f>
        <v>15.52</v>
      </c>
      <c r="I88" s="493"/>
      <c r="J88" s="525" t="s">
        <v>323</v>
      </c>
      <c r="K88" s="520">
        <v>44735</v>
      </c>
      <c r="L88" s="526" t="s">
        <v>324</v>
      </c>
      <c r="M88" s="539">
        <v>46.56</v>
      </c>
      <c r="N88" s="539">
        <v>3</v>
      </c>
      <c r="O88" s="539">
        <f>M88/N88</f>
        <v>15.520000000000001</v>
      </c>
      <c r="P88" s="493"/>
      <c r="Q88" s="493"/>
      <c r="R88" s="493"/>
      <c r="S88" s="493"/>
      <c r="T88" s="493"/>
      <c r="U88" s="493"/>
      <c r="V88" s="493"/>
      <c r="W88" s="493"/>
      <c r="X88" s="493"/>
      <c r="Y88" s="493"/>
      <c r="Z88" s="493"/>
      <c r="AA88" s="493"/>
      <c r="AB88" s="493"/>
      <c r="AC88" s="493"/>
      <c r="AD88" s="493"/>
      <c r="AE88" s="493"/>
      <c r="AF88" s="493"/>
      <c r="AG88" s="493"/>
      <c r="AH88" s="493"/>
      <c r="AI88" s="493"/>
      <c r="AJ88" s="493"/>
      <c r="AK88" s="493"/>
      <c r="AL88" s="493"/>
      <c r="AM88" s="493"/>
      <c r="AN88" s="493"/>
      <c r="AO88" s="493"/>
      <c r="AP88" s="493"/>
      <c r="AQ88" s="493"/>
      <c r="AR88" s="493"/>
      <c r="AS88" s="493"/>
      <c r="AT88" s="493"/>
      <c r="AU88" s="493"/>
      <c r="AV88" s="493"/>
    </row>
    <row r="89" spans="1:48" s="493" customFormat="1" ht="17.100000000000001" customHeight="1">
      <c r="A89" s="524"/>
      <c r="B89" s="524"/>
      <c r="C89" s="524"/>
      <c r="D89" s="524"/>
      <c r="E89" s="524"/>
      <c r="F89" s="524">
        <v>4.4000000000000004</v>
      </c>
      <c r="G89" s="524"/>
      <c r="H89" s="494">
        <f>SUM(A89:F89)</f>
        <v>4.4000000000000004</v>
      </c>
      <c r="J89" s="525" t="s">
        <v>325</v>
      </c>
      <c r="K89" s="520">
        <v>44813</v>
      </c>
      <c r="L89" s="526" t="s">
        <v>326</v>
      </c>
      <c r="N89" s="528"/>
    </row>
    <row r="90" spans="1:48" s="493" customFormat="1" ht="17.100000000000001" customHeight="1">
      <c r="F90" s="493">
        <v>22.5</v>
      </c>
      <c r="H90" s="494">
        <f>SUM(A90:F90)</f>
        <v>22.5</v>
      </c>
      <c r="J90" s="525" t="s">
        <v>327</v>
      </c>
      <c r="K90" s="520">
        <v>44815</v>
      </c>
      <c r="L90" s="526" t="s">
        <v>326</v>
      </c>
      <c r="N90" s="528"/>
    </row>
    <row r="91" spans="1:48" s="493" customFormat="1" ht="17.100000000000001" customHeight="1">
      <c r="F91" s="493">
        <v>18.649999999999999</v>
      </c>
      <c r="H91" s="494">
        <f t="shared" ref="H91:H92" si="10">SUM(A91:F91)</f>
        <v>18.649999999999999</v>
      </c>
      <c r="J91" s="525" t="s">
        <v>328</v>
      </c>
      <c r="K91" s="520">
        <v>44816</v>
      </c>
      <c r="L91" s="526" t="s">
        <v>326</v>
      </c>
      <c r="N91" s="528"/>
    </row>
    <row r="92" spans="1:48" s="493" customFormat="1" ht="17.100000000000001" customHeight="1">
      <c r="F92" s="493">
        <v>17.55</v>
      </c>
      <c r="H92" s="494">
        <f t="shared" si="10"/>
        <v>17.55</v>
      </c>
      <c r="J92" s="525" t="s">
        <v>329</v>
      </c>
      <c r="K92" s="520">
        <v>44817</v>
      </c>
      <c r="L92" s="526" t="s">
        <v>326</v>
      </c>
      <c r="N92" s="528"/>
    </row>
    <row r="93" spans="1:48" s="493" customFormat="1" ht="17.100000000000001" customHeight="1">
      <c r="F93" s="493">
        <v>17.88</v>
      </c>
      <c r="H93" s="494">
        <f>SUM(A93:F93)</f>
        <v>17.88</v>
      </c>
      <c r="J93" s="525" t="s">
        <v>330</v>
      </c>
      <c r="K93" s="520">
        <v>44819</v>
      </c>
      <c r="L93" s="526" t="s">
        <v>326</v>
      </c>
      <c r="N93" s="528"/>
    </row>
    <row r="94" spans="1:48" s="493" customFormat="1" ht="17.100000000000001" customHeight="1">
      <c r="F94" s="493">
        <v>25.8</v>
      </c>
      <c r="H94" s="494">
        <f>SUM(A94:F94)</f>
        <v>25.8</v>
      </c>
      <c r="J94" s="525" t="s">
        <v>331</v>
      </c>
      <c r="K94" s="520">
        <v>44822</v>
      </c>
      <c r="L94" s="526" t="s">
        <v>326</v>
      </c>
      <c r="N94" s="528"/>
    </row>
    <row r="95" spans="1:48" ht="17.100000000000001" customHeight="1" thickBot="1">
      <c r="A95" s="509">
        <f>SUM(A88:A93)</f>
        <v>0</v>
      </c>
      <c r="B95" s="509">
        <f>SUM(B88:B93)</f>
        <v>0</v>
      </c>
      <c r="C95" s="509">
        <f>SUM(C88:C93)</f>
        <v>0</v>
      </c>
      <c r="D95" s="509">
        <f>SUM(D88:D93)</f>
        <v>0</v>
      </c>
      <c r="E95" s="509">
        <f>SUM(E88:E93)</f>
        <v>0</v>
      </c>
      <c r="F95" s="509">
        <f>SUM(F88:F94)</f>
        <v>122.3</v>
      </c>
      <c r="G95" s="509"/>
      <c r="H95" s="509">
        <f>SUM(H88:H94)</f>
        <v>122.3</v>
      </c>
      <c r="I95" s="500"/>
      <c r="J95" s="519"/>
      <c r="K95" s="520"/>
      <c r="L95" s="493"/>
      <c r="M95" s="493"/>
      <c r="N95" s="528"/>
      <c r="O95" s="493"/>
      <c r="P95" s="493"/>
      <c r="Q95" s="493"/>
      <c r="R95" s="493"/>
      <c r="S95" s="493"/>
      <c r="T95" s="493"/>
      <c r="U95" s="493"/>
      <c r="V95" s="493"/>
      <c r="W95" s="493"/>
      <c r="X95" s="493"/>
      <c r="Y95" s="493"/>
      <c r="Z95" s="493"/>
      <c r="AA95" s="493"/>
      <c r="AB95" s="493"/>
      <c r="AC95" s="493"/>
      <c r="AD95" s="493"/>
      <c r="AE95" s="493"/>
      <c r="AF95" s="493"/>
      <c r="AG95" s="493"/>
      <c r="AH95" s="493"/>
      <c r="AI95" s="493"/>
      <c r="AJ95" s="493"/>
      <c r="AK95" s="493"/>
      <c r="AL95" s="493"/>
      <c r="AM95" s="493"/>
      <c r="AN95" s="493"/>
      <c r="AO95" s="493"/>
      <c r="AP95" s="493"/>
      <c r="AQ95" s="493"/>
      <c r="AR95" s="493"/>
      <c r="AS95" s="493"/>
      <c r="AT95" s="493"/>
      <c r="AU95" s="493"/>
      <c r="AV95" s="493"/>
    </row>
    <row r="96" spans="1:48" s="493" customFormat="1" ht="30" customHeight="1">
      <c r="H96" s="494"/>
      <c r="K96" s="495"/>
    </row>
  </sheetData>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332</v>
      </c>
      <c r="B1" s="104"/>
      <c r="C1" s="104"/>
      <c r="D1" s="104"/>
      <c r="E1" s="104"/>
      <c r="J1" s="10"/>
      <c r="M1" s="4" t="s">
        <v>333</v>
      </c>
    </row>
    <row r="2" spans="1:15" s="2" customFormat="1" ht="13.5" hidden="1" customHeight="1">
      <c r="A2" s="296" t="s">
        <v>334</v>
      </c>
      <c r="B2" s="104"/>
      <c r="C2" s="104"/>
      <c r="D2" s="296"/>
      <c r="E2" s="296"/>
      <c r="J2" s="3"/>
      <c r="M2" s="2" t="s">
        <v>335</v>
      </c>
    </row>
    <row r="3" spans="1:15" s="2" customFormat="1" ht="13.5" hidden="1" customHeight="1">
      <c r="A3" s="104" t="s">
        <v>300</v>
      </c>
      <c r="B3" s="104"/>
      <c r="C3" s="104"/>
      <c r="D3" s="104"/>
      <c r="E3" s="104"/>
      <c r="J3" s="3"/>
      <c r="M3" s="2" t="s">
        <v>336</v>
      </c>
    </row>
    <row r="4" spans="1:15" s="2" customFormat="1" ht="13.5" hidden="1" customHeight="1">
      <c r="J4" s="3"/>
    </row>
    <row r="5" spans="1:15" s="4" customFormat="1" ht="13.5" hidden="1" customHeight="1">
      <c r="A5" s="4" t="s">
        <v>301</v>
      </c>
      <c r="C5" s="6">
        <v>43190</v>
      </c>
      <c r="D5" s="2"/>
      <c r="E5" s="2"/>
      <c r="F5" s="2"/>
      <c r="G5" s="2"/>
      <c r="H5" s="2"/>
      <c r="I5" s="2"/>
      <c r="J5" s="3"/>
      <c r="K5" s="2"/>
    </row>
    <row r="6" spans="1:15" s="4" customFormat="1" ht="36.950000000000003" hidden="1" customHeight="1">
      <c r="A6" s="549" t="s">
        <v>302</v>
      </c>
      <c r="B6" s="549"/>
      <c r="C6" s="549"/>
      <c r="D6" s="549"/>
      <c r="E6" s="549"/>
      <c r="F6" s="549"/>
      <c r="G6" s="549"/>
      <c r="H6" s="549"/>
      <c r="I6" s="549"/>
      <c r="J6" s="549"/>
      <c r="K6" s="549"/>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303</v>
      </c>
      <c r="H8" s="58"/>
      <c r="I8" s="57" t="s">
        <v>304</v>
      </c>
      <c r="J8" s="59" t="s">
        <v>53</v>
      </c>
      <c r="K8" s="58" t="s">
        <v>305</v>
      </c>
    </row>
    <row r="9" spans="1:15" ht="30" hidden="1" customHeight="1">
      <c r="A9" s="40"/>
      <c r="B9" s="40"/>
      <c r="C9" s="40">
        <f>139.9/2</f>
        <v>69.95</v>
      </c>
      <c r="D9" s="40"/>
      <c r="E9" s="40"/>
      <c r="F9" s="40"/>
      <c r="G9" s="40">
        <f t="shared" ref="G9" si="0">SUM(A9:E9)</f>
        <v>69.95</v>
      </c>
      <c r="H9" s="4"/>
      <c r="I9" s="4" t="s">
        <v>337</v>
      </c>
      <c r="J9" s="50">
        <v>42993</v>
      </c>
      <c r="K9" s="45" t="s">
        <v>338</v>
      </c>
      <c r="L9" s="4"/>
      <c r="M9" s="4"/>
      <c r="N9" s="4"/>
      <c r="O9" s="299" t="s">
        <v>339</v>
      </c>
    </row>
    <row r="10" spans="1:15" ht="30" hidden="1" customHeight="1">
      <c r="A10" s="44"/>
      <c r="B10" s="44"/>
      <c r="C10" s="44">
        <v>18.600000000000001</v>
      </c>
      <c r="D10" s="44"/>
      <c r="E10" s="44"/>
      <c r="F10" s="44"/>
      <c r="G10" s="44">
        <f>SUM(A10:E10)</f>
        <v>18.600000000000001</v>
      </c>
      <c r="H10" s="4"/>
      <c r="I10" s="4" t="s">
        <v>340</v>
      </c>
      <c r="J10" s="10">
        <v>43003</v>
      </c>
      <c r="K10" s="4" t="s">
        <v>341</v>
      </c>
      <c r="O10" s="299" t="s">
        <v>342</v>
      </c>
    </row>
    <row r="11" spans="1:15" ht="30" hidden="1" customHeight="1">
      <c r="A11" s="40"/>
      <c r="B11" s="40"/>
      <c r="C11" s="40">
        <f>-54/2</f>
        <v>-27</v>
      </c>
      <c r="D11" s="40"/>
      <c r="E11" s="40"/>
      <c r="F11" s="40"/>
      <c r="G11" s="40">
        <f t="shared" ref="G11:G12" si="1">SUM(A11:E11)</f>
        <v>-27</v>
      </c>
      <c r="H11" s="4"/>
      <c r="I11" s="4" t="s">
        <v>343</v>
      </c>
      <c r="J11" s="50">
        <v>42997</v>
      </c>
      <c r="K11" s="45" t="s">
        <v>344</v>
      </c>
      <c r="M11" s="4"/>
      <c r="N11" s="4"/>
      <c r="O11" s="250" t="s">
        <v>342</v>
      </c>
    </row>
    <row r="12" spans="1:15" ht="30" hidden="1" customHeight="1">
      <c r="A12" s="40"/>
      <c r="B12" s="40"/>
      <c r="C12" s="40"/>
      <c r="D12" s="40"/>
      <c r="E12" s="40">
        <v>21.31</v>
      </c>
      <c r="F12" s="40"/>
      <c r="G12" s="40">
        <f t="shared" si="1"/>
        <v>21.31</v>
      </c>
      <c r="H12" s="4"/>
      <c r="I12" s="4" t="s">
        <v>345</v>
      </c>
      <c r="J12" s="50">
        <v>43079</v>
      </c>
      <c r="K12" s="45" t="s">
        <v>346</v>
      </c>
      <c r="M12" s="4"/>
      <c r="N12" s="4"/>
      <c r="O12" s="250" t="s">
        <v>347</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332</v>
      </c>
      <c r="B18" s="291"/>
      <c r="C18" s="291"/>
      <c r="D18" s="291"/>
      <c r="E18" s="291"/>
      <c r="J18" s="10"/>
      <c r="M18" s="4" t="s">
        <v>333</v>
      </c>
    </row>
    <row r="19" spans="1:17" s="2" customFormat="1" ht="13.5" hidden="1" customHeight="1">
      <c r="A19" s="292" t="s">
        <v>334</v>
      </c>
      <c r="B19" s="291"/>
      <c r="C19" s="291"/>
      <c r="D19" s="292"/>
      <c r="E19" s="292"/>
      <c r="J19" s="3"/>
      <c r="M19" s="2" t="s">
        <v>335</v>
      </c>
    </row>
    <row r="20" spans="1:17" s="2" customFormat="1" ht="13.5" hidden="1" customHeight="1">
      <c r="A20" s="291" t="s">
        <v>313</v>
      </c>
      <c r="B20" s="291"/>
      <c r="C20" s="291"/>
      <c r="D20" s="291"/>
      <c r="E20" s="291"/>
      <c r="J20" s="3"/>
      <c r="M20" s="2" t="s">
        <v>336</v>
      </c>
    </row>
    <row r="21" spans="1:17" s="2" customFormat="1" ht="13.5" hidden="1" customHeight="1">
      <c r="J21" s="3"/>
    </row>
    <row r="22" spans="1:17" s="4" customFormat="1" ht="13.5" hidden="1" customHeight="1">
      <c r="A22" s="4" t="s">
        <v>301</v>
      </c>
      <c r="C22" s="6">
        <f>'SUMMARY 2018.19'!B2</f>
        <v>43555</v>
      </c>
      <c r="D22" s="2"/>
      <c r="E22" s="2"/>
      <c r="F22" s="2"/>
      <c r="G22" s="2"/>
      <c r="H22" s="2"/>
      <c r="I22" s="2"/>
      <c r="J22" s="3"/>
      <c r="K22" s="2"/>
    </row>
    <row r="23" spans="1:17" s="4" customFormat="1" ht="36.950000000000003" hidden="1" customHeight="1">
      <c r="A23" s="549" t="s">
        <v>302</v>
      </c>
      <c r="B23" s="549"/>
      <c r="C23" s="549"/>
      <c r="D23" s="549"/>
      <c r="E23" s="549"/>
      <c r="F23" s="549"/>
      <c r="G23" s="549"/>
      <c r="H23" s="549"/>
      <c r="I23" s="549"/>
      <c r="J23" s="549"/>
      <c r="K23" s="549"/>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303</v>
      </c>
      <c r="H25" s="58"/>
      <c r="I25" s="57" t="s">
        <v>304</v>
      </c>
      <c r="J25" s="59" t="s">
        <v>53</v>
      </c>
      <c r="K25" s="58" t="s">
        <v>305</v>
      </c>
    </row>
    <row r="26" spans="1:17" s="18" customFormat="1" ht="30" hidden="1" customHeight="1">
      <c r="A26" s="44"/>
      <c r="B26" s="44"/>
      <c r="C26" s="44">
        <f>78*0.75</f>
        <v>58.5</v>
      </c>
      <c r="D26" s="44"/>
      <c r="E26" s="44"/>
      <c r="F26" s="44"/>
      <c r="G26" s="108">
        <f>SUM(A26:E26)</f>
        <v>58.5</v>
      </c>
      <c r="H26" s="4"/>
      <c r="I26" s="306" t="s">
        <v>348</v>
      </c>
      <c r="J26" s="10">
        <v>43366</v>
      </c>
      <c r="K26" s="4" t="s">
        <v>349</v>
      </c>
      <c r="L26" s="41"/>
      <c r="M26" s="41"/>
      <c r="N26" s="41"/>
      <c r="O26" s="250" t="s">
        <v>342</v>
      </c>
      <c r="P26" s="41"/>
      <c r="Q26" s="41"/>
    </row>
    <row r="27" spans="1:17" s="41" customFormat="1" ht="21.75" hidden="1" customHeight="1">
      <c r="A27" s="44"/>
      <c r="B27" s="44"/>
      <c r="C27" s="44"/>
      <c r="D27" s="44"/>
      <c r="E27" s="44">
        <f>74*0.75</f>
        <v>55.5</v>
      </c>
      <c r="F27" s="44"/>
      <c r="G27" s="108">
        <f t="shared" ref="G27:G28" si="4">SUM(A27:E27)</f>
        <v>55.5</v>
      </c>
      <c r="H27" s="4"/>
      <c r="I27" s="75" t="s">
        <v>350</v>
      </c>
      <c r="J27" s="10">
        <v>43366</v>
      </c>
      <c r="K27" s="8" t="s">
        <v>351</v>
      </c>
      <c r="N27" s="246"/>
      <c r="O27" s="250"/>
      <c r="Q27" s="250"/>
    </row>
    <row r="28" spans="1:17" ht="30" hidden="1" customHeight="1">
      <c r="A28" s="40"/>
      <c r="B28" s="40"/>
      <c r="C28" s="40"/>
      <c r="D28" s="40"/>
      <c r="E28" s="40">
        <f>91.67*0.75</f>
        <v>68.752499999999998</v>
      </c>
      <c r="F28" s="40"/>
      <c r="G28" s="146">
        <f t="shared" si="4"/>
        <v>68.752499999999998</v>
      </c>
      <c r="H28" s="4"/>
      <c r="I28" s="4" t="s">
        <v>352</v>
      </c>
      <c r="J28" s="10">
        <v>43366</v>
      </c>
      <c r="K28" s="45" t="s">
        <v>353</v>
      </c>
      <c r="M28" s="4"/>
      <c r="N28" s="4"/>
      <c r="O28" s="250" t="s">
        <v>342</v>
      </c>
    </row>
    <row r="29" spans="1:17" ht="30" hidden="1" customHeight="1">
      <c r="A29" s="40"/>
      <c r="B29" s="40"/>
      <c r="C29" s="40"/>
      <c r="D29" s="40"/>
      <c r="E29" s="40"/>
      <c r="F29" s="40"/>
      <c r="G29" s="40">
        <f t="shared" ref="G29:G32" si="5">SUM(A29:E29)</f>
        <v>0</v>
      </c>
      <c r="H29" s="4"/>
      <c r="I29" s="4"/>
      <c r="J29" s="50"/>
      <c r="K29" s="45"/>
      <c r="M29" s="4"/>
      <c r="N29" s="4"/>
      <c r="O29" s="250" t="s">
        <v>347</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332</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334</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314</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301</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49" t="s">
        <v>302</v>
      </c>
      <c r="B40" s="549"/>
      <c r="C40" s="549"/>
      <c r="D40" s="549"/>
      <c r="E40" s="549"/>
      <c r="F40" s="549"/>
      <c r="G40" s="549"/>
      <c r="H40" s="549"/>
      <c r="I40" s="549"/>
      <c r="J40" s="549"/>
      <c r="K40" s="549"/>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303</v>
      </c>
      <c r="H42" s="58"/>
      <c r="I42" s="51" t="s">
        <v>304</v>
      </c>
      <c r="J42" s="51" t="s">
        <v>53</v>
      </c>
      <c r="K42" s="51" t="s">
        <v>305</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354</v>
      </c>
      <c r="J43" s="50">
        <v>43729</v>
      </c>
      <c r="K43" s="8" t="s">
        <v>355</v>
      </c>
      <c r="L43" s="250"/>
      <c r="M43" s="4" t="s">
        <v>356</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332</v>
      </c>
      <c r="B52" s="288"/>
      <c r="C52" s="288"/>
      <c r="D52" s="288"/>
      <c r="E52" s="41"/>
      <c r="F52" s="4"/>
      <c r="G52" s="2"/>
      <c r="H52" s="4"/>
      <c r="I52" s="237"/>
      <c r="J52" s="50"/>
      <c r="K52" s="4"/>
    </row>
    <row r="53" spans="1:11" ht="15" customHeight="1">
      <c r="A53" s="289" t="s">
        <v>334</v>
      </c>
      <c r="B53" s="288"/>
      <c r="C53" s="288"/>
      <c r="D53" s="289"/>
      <c r="E53" s="41"/>
      <c r="F53" s="2"/>
      <c r="G53" s="2"/>
      <c r="H53" s="2"/>
      <c r="I53" s="236"/>
      <c r="J53" s="234"/>
      <c r="K53" s="2"/>
    </row>
    <row r="54" spans="1:11" ht="15" customHeight="1">
      <c r="A54" s="288" t="s">
        <v>315</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301</v>
      </c>
      <c r="B56" s="4"/>
      <c r="C56" s="6">
        <f>'SUMMARY 2021-22'!$C$2</f>
        <v>44651</v>
      </c>
      <c r="D56" s="2"/>
      <c r="E56" s="2"/>
      <c r="F56" s="2"/>
      <c r="G56" s="2"/>
      <c r="H56" s="2"/>
      <c r="I56" s="236"/>
      <c r="J56" s="234"/>
      <c r="K56" s="2"/>
    </row>
    <row r="57" spans="1:11" ht="28.9" customHeight="1">
      <c r="A57" s="549" t="s">
        <v>302</v>
      </c>
      <c r="B57" s="549"/>
      <c r="C57" s="549"/>
      <c r="D57" s="549"/>
      <c r="E57" s="549"/>
      <c r="F57" s="549"/>
      <c r="G57" s="549"/>
      <c r="H57" s="549"/>
      <c r="I57" s="549"/>
      <c r="J57" s="549"/>
      <c r="K57" s="549"/>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303</v>
      </c>
      <c r="H59" s="58"/>
      <c r="I59" s="51" t="s">
        <v>304</v>
      </c>
      <c r="J59" s="51" t="s">
        <v>53</v>
      </c>
      <c r="K59" s="51" t="s">
        <v>305</v>
      </c>
    </row>
    <row r="60" spans="1:11" ht="15" customHeight="1">
      <c r="A60" s="4"/>
      <c r="B60" s="4"/>
      <c r="C60" s="4"/>
      <c r="D60" s="4"/>
      <c r="E60" s="4"/>
      <c r="F60" s="4"/>
      <c r="G60" s="2">
        <f t="shared" ref="G60" si="9">SUM(A60:E60)</f>
        <v>0</v>
      </c>
      <c r="H60" s="4"/>
      <c r="I60" s="240" t="s">
        <v>354</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Bellamy D</vt:lpstr>
      <vt:lpstr>Bowes N</vt:lpstr>
      <vt:lpstr>Hennessy P</vt:lpstr>
      <vt:lpstr>Kreitzman L</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'Bellamy D'!Print_Area</vt:lpstr>
      <vt:lpstr>'Bowes N'!Print_Area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2023-08-21T09:59:37Z</dcterms:modified>
  <cp:category/>
  <cp:contentStatus/>
</cp:coreProperties>
</file>